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snddata3\Usuarios\Equipe Rafael\Microsoft\Listas de Preços - FOB - Soluçoes ISV e Serviços\Vendedores\2026\Google\"/>
    </mc:Choice>
  </mc:AlternateContent>
  <xr:revisionPtr revIDLastSave="0" documentId="13_ncr:1_{05626DFA-EF8E-498B-AF3E-F43E47AE4D02}" xr6:coauthVersionLast="47" xr6:coauthVersionMax="47" xr10:uidLastSave="{00000000-0000-0000-0000-000000000000}"/>
  <bookViews>
    <workbookView showSheetTabs="0" xWindow="-110" yWindow="-110" windowWidth="19420" windowHeight="10300" tabRatio="776" xr2:uid="{00000000-000D-0000-FFFF-FFFF00000000}"/>
  </bookViews>
  <sheets>
    <sheet name="MENU" sheetId="2" r:id="rId1"/>
    <sheet name="Serviços Google" sheetId="13" r:id="rId2"/>
    <sheet name="GOOGLE" sheetId="4" r:id="rId3"/>
    <sheet name="DasboardPro" sheetId="15" r:id="rId4"/>
    <sheet name="Zero Touch Enrollment" sheetId="17" r:id="rId5"/>
    <sheet name="Workspace For Education - Renov" sheetId="18" r:id="rId6"/>
    <sheet name="COTAÇÃO" sheetId="11" r:id="rId7"/>
    <sheet name="Informações" sheetId="3" state="hidden" r:id="rId8"/>
    <sheet name="PN GERAL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2" l="1"/>
  <c r="C67" i="12"/>
  <c r="C68" i="12"/>
  <c r="C69" i="12"/>
  <c r="C70" i="12"/>
  <c r="C71" i="12"/>
  <c r="C72" i="12"/>
  <c r="C73" i="12"/>
  <c r="C74" i="12"/>
  <c r="C75" i="12"/>
  <c r="C76" i="12"/>
  <c r="C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C56" i="12" l="1"/>
  <c r="B32" i="12" l="1"/>
  <c r="B33" i="12"/>
  <c r="B34" i="12"/>
  <c r="B35" i="12"/>
  <c r="B36" i="12"/>
  <c r="B37" i="12"/>
  <c r="B30" i="12"/>
  <c r="B31" i="12"/>
  <c r="C57" i="12"/>
  <c r="C58" i="12"/>
  <c r="C59" i="12"/>
  <c r="C60" i="12"/>
  <c r="C61" i="12"/>
  <c r="C62" i="12"/>
  <c r="C63" i="12"/>
  <c r="C64" i="12"/>
  <c r="E56" i="12"/>
  <c r="E57" i="12"/>
  <c r="E58" i="12"/>
  <c r="E59" i="12"/>
  <c r="E60" i="12"/>
  <c r="E61" i="12"/>
  <c r="E62" i="12"/>
  <c r="E63" i="12"/>
  <c r="E64" i="12"/>
  <c r="E65" i="12"/>
  <c r="E55" i="12"/>
  <c r="C55" i="12"/>
  <c r="B56" i="12"/>
  <c r="B57" i="12"/>
  <c r="B58" i="12"/>
  <c r="B59" i="12"/>
  <c r="B60" i="12"/>
  <c r="B61" i="12"/>
  <c r="B62" i="12"/>
  <c r="B63" i="12"/>
  <c r="B64" i="12"/>
  <c r="B65" i="12"/>
  <c r="B55" i="12"/>
  <c r="E54" i="12"/>
  <c r="B54" i="12"/>
  <c r="B28" i="12"/>
  <c r="B29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27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10" i="12"/>
  <c r="B3" i="12"/>
  <c r="B4" i="12"/>
  <c r="B5" i="12"/>
  <c r="B6" i="12"/>
  <c r="B7" i="12"/>
  <c r="B8" i="12"/>
  <c r="B9" i="12"/>
  <c r="B2" i="12"/>
  <c r="H7" i="13"/>
  <c r="K6" i="11" l="1"/>
  <c r="F9" i="11" l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G29" i="11"/>
  <c r="G30" i="11"/>
  <c r="G31" i="11"/>
  <c r="G28" i="11"/>
  <c r="G10" i="11"/>
  <c r="H10" i="11"/>
  <c r="I10" i="11"/>
  <c r="J10" i="11"/>
  <c r="G11" i="11"/>
  <c r="H11" i="11"/>
  <c r="I11" i="11"/>
  <c r="J11" i="11"/>
  <c r="G12" i="11"/>
  <c r="H12" i="11"/>
  <c r="I12" i="11"/>
  <c r="J12" i="11"/>
  <c r="G13" i="11"/>
  <c r="H13" i="11"/>
  <c r="I13" i="11"/>
  <c r="J13" i="11"/>
  <c r="G14" i="11"/>
  <c r="H14" i="11"/>
  <c r="I14" i="11"/>
  <c r="J14" i="11"/>
  <c r="G15" i="11"/>
  <c r="H15" i="11"/>
  <c r="I15" i="11"/>
  <c r="J15" i="11"/>
  <c r="G16" i="11"/>
  <c r="H16" i="11"/>
  <c r="I16" i="11"/>
  <c r="J16" i="11"/>
  <c r="G17" i="11"/>
  <c r="H17" i="11"/>
  <c r="I17" i="11"/>
  <c r="J17" i="11"/>
  <c r="G18" i="11"/>
  <c r="H18" i="11"/>
  <c r="I18" i="11"/>
  <c r="J18" i="11"/>
  <c r="G19" i="11"/>
  <c r="H19" i="11"/>
  <c r="I19" i="11"/>
  <c r="J19" i="11"/>
  <c r="G20" i="11"/>
  <c r="H20" i="11"/>
  <c r="I20" i="11"/>
  <c r="J20" i="11"/>
  <c r="G21" i="11"/>
  <c r="H21" i="11"/>
  <c r="I21" i="11"/>
  <c r="J21" i="11"/>
  <c r="G22" i="11"/>
  <c r="H22" i="11"/>
  <c r="I22" i="11"/>
  <c r="J22" i="11"/>
  <c r="G23" i="11"/>
  <c r="H23" i="11"/>
  <c r="I23" i="11"/>
  <c r="J23" i="11"/>
  <c r="G24" i="11"/>
  <c r="H24" i="11"/>
  <c r="I24" i="11"/>
  <c r="J24" i="11"/>
  <c r="G25" i="11"/>
  <c r="H25" i="11"/>
  <c r="I25" i="11"/>
  <c r="J25" i="11"/>
  <c r="G26" i="11"/>
  <c r="H26" i="11"/>
  <c r="I26" i="11"/>
  <c r="J26" i="11"/>
  <c r="G27" i="11"/>
  <c r="H27" i="11"/>
  <c r="I27" i="11"/>
  <c r="J27" i="11"/>
  <c r="H28" i="11"/>
  <c r="I28" i="11"/>
  <c r="J28" i="11"/>
  <c r="H29" i="11"/>
  <c r="I29" i="11"/>
  <c r="J29" i="11"/>
  <c r="H30" i="11"/>
  <c r="I30" i="11"/>
  <c r="J30" i="11"/>
  <c r="H31" i="11"/>
  <c r="I31" i="11"/>
  <c r="J31" i="11"/>
  <c r="K31" i="11" l="1"/>
  <c r="K29" i="11"/>
  <c r="K30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J9" i="11"/>
  <c r="I9" i="11" l="1"/>
  <c r="G9" i="11" l="1"/>
  <c r="H9" i="11" l="1"/>
  <c r="K9" i="11" l="1"/>
  <c r="K32" i="11" l="1"/>
</calcChain>
</file>

<file path=xl/sharedStrings.xml><?xml version="1.0" encoding="utf-8"?>
<sst xmlns="http://schemas.openxmlformats.org/spreadsheetml/2006/main" count="565" uniqueCount="233">
  <si>
    <t>F</t>
  </si>
  <si>
    <t xml:space="preserve">ESCOPO DE SERVIÇO: </t>
  </si>
  <si>
    <t>VALIDADE: 01/05/2026 A 31/05/2026</t>
  </si>
  <si>
    <t>PART NUMBER</t>
  </si>
  <si>
    <t>DESCRIÇÃO</t>
  </si>
  <si>
    <t>Escopo dos serviços</t>
  </si>
  <si>
    <t>PREÇO UNITÁRIO</t>
  </si>
  <si>
    <t>MODELO DE COBRANÇA</t>
  </si>
  <si>
    <t>SNDGW00001</t>
  </si>
  <si>
    <t>SND Google Migration - Mailbox (01 a 10 usuários)</t>
  </si>
  <si>
    <t>"•	Ambiente de Migração será realizado apenas para IMAP
•	De acordo com qual será o ambiente utilizar uma das ferramentas do Google: GSMME ou Painel Admin
•	Verificar com o cliente quantas maquinas serão disponibilizadas para a Migração
•	Verificar com o cliente a utilização de internet dedicada para a migração
•	Verificar com o cliente a quantidade de dados que será migrado
•	Configurar a ferramenta GSMME nas máquinas disponibilizadas
•	Fazer um teste de migração com 1 conta dentro do ambiente de migração para estimar o tempo de migração.
•	Migrar todas as informações de acordo com o contratado.
•	Verificar junto ao cliente todas as migrações para finalizar e entregar termo de entrega da migração.
"</t>
  </si>
  <si>
    <t>Config Infra + Nº Usuários</t>
  </si>
  <si>
    <t>SNDGW00002</t>
  </si>
  <si>
    <t>SND Google Migration - Mailbox (11 a 50 usuários)</t>
  </si>
  <si>
    <t>SNDGW00003</t>
  </si>
  <si>
    <t>SND Google Migration - Mailbox (51 a 100 usuários)</t>
  </si>
  <si>
    <t>SNDGW00004</t>
  </si>
  <si>
    <t>SND Google Migration - Mailbox (101 a 250 usuários)</t>
  </si>
  <si>
    <t>SNDGW00005</t>
  </si>
  <si>
    <t>SND Google Migration - Mailbox (acima de 250 usuários)</t>
  </si>
  <si>
    <t>SNDGW00006</t>
  </si>
  <si>
    <t>SND Google Credential Sync (01 a 10 usuários)</t>
  </si>
  <si>
    <t xml:space="preserve">"•	Acessar a VM com acesso de rede ao AD, Domains Controllers e preenchendo os requisitos mínimos de máquina. 
 •	Fazer Download e Instalar o JXplorer.
 •	Fazer Download e Instalar GCDS
 •	Preparar e conectar ao diretório LDAP
 •	Autorizar Conta do Google no GCDS - SuperAdmin
 •	Conectar GCDS ao diretório LDAP testado anteriormente no JXplorer.
 •	Criar Search Rule de Contas de Usuários (quais usuários serão sincronizados).
•	Criar Search Rule de Perfil de Usuários para sincronizar as informações e atributos adicionais dos usuários.
•	Configurar notificações de sincronização (LOG) para ser recebido por algum e-mail de escolha do cliente.
 •	Simular Sincronização
 •	Sincronizar as informações configuradas anteriormente e verificar no Google se está tudo correto.
•	Instalar GSPS em todos os Domain Controllers para sincronização das senhas
 •	Testar sincronismo das senhas após alteração e uma ou mais contas.
 •	Criar Arquivo .BAT codificando para rodar arquivo XML criado pelo GCDS no sync-CMD.
 •	Configurar Task Schedule para rodar esse arquivo .BAT a cada período de tempo.
</t>
  </si>
  <si>
    <t>SNDGW00007</t>
  </si>
  <si>
    <t>SND Google Credential Sync (11 a 50 usuários)</t>
  </si>
  <si>
    <t>SNDGW00008</t>
  </si>
  <si>
    <t>SND Google Credential Sync (51 a 100 usuários)</t>
  </si>
  <si>
    <t>SNDGW00009</t>
  </si>
  <si>
    <t>SND Google Credential Sync (101 a 250 usuários)</t>
  </si>
  <si>
    <t>SNDGW00010</t>
  </si>
  <si>
    <t>SND Google Credential Sync (acima 250 usuários)</t>
  </si>
  <si>
    <t>SNDGW00011</t>
  </si>
  <si>
    <t>SND Google Implementation Workspace Education</t>
  </si>
  <si>
    <t>"•	Cadastrar Instituição de Ensino no Workspace for Education
  Acessar https://workspace.google.com/signup/edu/welcome
Digitar os dados solicitados
  Aceitar os termos de Consentimento
  Criar conta
  Verificações dos domínios que serão adicionados e utilizados no Workspace.
  Aguardar aprovação. (1-2 Semanas) 
  Tempo para Configurar: 5 horas depois aguardar aprovação)
•	Demonstrar como criar as Unidades Organizacionais e melhores práticas
•	Demonstrar como criar os Usuários, mover para as unidades Organizacionais e melhores práticas.
•	Demonstrar como criar os Grupos e melhores práticas
•	Demonstrar como ativar/bloquear serviços do Google por Unidades Organizacionais
•	Demonstrar como colocar um Chromebook para ser gerenciado no Painel Admin
•	Demonstrar como configurar as regras de seguranças por Chromebook e Unidades Organizacionais
        Tempo para todas demonstrações: 2/3 horas de treinamento básico."</t>
  </si>
  <si>
    <t>Config Infra + Treinamento melhores práticas</t>
  </si>
  <si>
    <t>SNDGW00012</t>
  </si>
  <si>
    <t>SND Google Comunication Training</t>
  </si>
  <si>
    <t>"•	Ferramentas: Gmail, Chat e Meet
•	Configurações, como usar e melhores práticas para o uso do Gmail
•	Configurações, como usar e melhores práticas para o uso do Chat
•	Configurações, como usar e melhores práticas para o uso do Meet
"</t>
  </si>
  <si>
    <t>Treinamento até 10 usuários</t>
  </si>
  <si>
    <t>SNDGW00013</t>
  </si>
  <si>
    <t>SND Google Colaboration Training</t>
  </si>
  <si>
    <t>"•	Ferramentas: Drive e Agenda
•	Configurações, como usar e melhores práticas para o uso do Google Drive
•	Configurações, como usar e melhores práticas para o uso do Google Agenda
"</t>
  </si>
  <si>
    <t>SNDGW00014</t>
  </si>
  <si>
    <t>SND Google Classroom Training</t>
  </si>
  <si>
    <t>"•	Ferramenta: Classroom
•	Configurações, como usar e melhores práticas para o uso do Google Classroom
"</t>
  </si>
  <si>
    <t>SNDGW00015</t>
  </si>
  <si>
    <t>SND Google Comunication Training - Add-on</t>
  </si>
  <si>
    <t>Add-on 10 usuários adicionais</t>
  </si>
  <si>
    <t>SNDGW00016</t>
  </si>
  <si>
    <t>SND Google Colaboration Training - Add-on</t>
  </si>
  <si>
    <t>SNDGW00017</t>
  </si>
  <si>
    <t>SND Google Production Training - Add-on</t>
  </si>
  <si>
    <t xml:space="preserve"> </t>
  </si>
  <si>
    <t>PN</t>
  </si>
  <si>
    <t>OBSERVAÇÃO</t>
  </si>
  <si>
    <t>PRÉ-REQUISITOS</t>
  </si>
  <si>
    <t xml:space="preserve">CEU_BUNDLE </t>
  </si>
  <si>
    <t>Chrome Education Upgrade</t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</si>
  <si>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chromebook.</t>
    </r>
  </si>
  <si>
    <r>
      <rPr>
        <b/>
        <sz val="10"/>
        <color theme="4" tint="-0.499984740745262"/>
        <rFont val="Calibri"/>
        <family val="2"/>
        <scheme val="minor"/>
      </rPr>
      <t>O parceiro deve</t>
    </r>
    <r>
      <rPr>
        <sz val="10"/>
        <color theme="4" tint="-0.499984740745262"/>
        <rFont val="Calibri"/>
        <family val="2"/>
        <scheme val="minor"/>
      </rPr>
      <t xml:space="preserve"> ter realizado processo </t>
    </r>
    <r>
      <rPr>
        <b/>
        <sz val="10"/>
        <color theme="4" tint="-0.499984740745262"/>
        <rFont val="Calibri"/>
        <family val="2"/>
        <scheme val="minor"/>
      </rPr>
      <t>revendedor indireto</t>
    </r>
    <r>
      <rPr>
        <sz val="10"/>
        <color theme="4" tint="-0.499984740745262"/>
        <rFont val="Calibri"/>
        <family val="2"/>
        <scheme val="minor"/>
      </rPr>
      <t>.</t>
    </r>
  </si>
  <si>
    <t>CEU_SINGLE</t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</si>
  <si>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chromebook. </t>
    </r>
  </si>
  <si>
    <t>CEU_BUNDLE_G</t>
  </si>
  <si>
    <t>Chrome Education Upgrade - Gov</t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</si>
  <si>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</si>
  <si>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t>CEU_SINGLE_G</t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</si>
  <si>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 para quem já possui o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</si>
  <si>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t>CEU_ENT_BUN</t>
  </si>
  <si>
    <t>Chrome Enterprise Upgrade - 12 month license/support term</t>
  </si>
  <si>
    <t>CEU_ENT_SINGLE</t>
  </si>
  <si>
    <t>CEU_ENT_BUN_G</t>
  </si>
  <si>
    <t>Chrome Enterprise Upgrade Gov - 12 month license/support term</t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</si>
  <si>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</si>
  <si>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t>CEU_ENT_SINGLE_G</t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</si>
  <si>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 para </t>
    </r>
    <r>
      <rPr>
        <b/>
        <sz val="10"/>
        <color theme="4" tint="-0.499984740745262"/>
        <rFont val="Calibri"/>
        <family val="2"/>
        <scheme val="minor"/>
      </rPr>
      <t>governo.</t>
    </r>
  </si>
  <si>
    <t xml:space="preserve">OBSERVAÇÃO </t>
  </si>
  <si>
    <t>S001DBPRO1</t>
  </si>
  <si>
    <t>DasboardPro</t>
  </si>
  <si>
    <t>De 0001 a 0500 licenças CEU - Preço por unidade de licenças CEU dentro do range.</t>
  </si>
  <si>
    <t>Enviar número de série do equipamento e possuir licença CEU.</t>
  </si>
  <si>
    <t>S001DBPRO2</t>
  </si>
  <si>
    <t>De 0501 a 5000 licenças CEU - Preço por unidade de licenças CEU dentro do range.</t>
  </si>
  <si>
    <t>S001DBPRO3</t>
  </si>
  <si>
    <t>De 5001 a 10000 de  licenças CEU - Preço por unidade de licenças CEU dentro do range.</t>
  </si>
  <si>
    <t>S001DBPRO4</t>
  </si>
  <si>
    <t>De 10001 a 20000 acima de  licenças CEU - Preço por unidade de licenças CEU dentro do range.</t>
  </si>
  <si>
    <t>S001DBPRO5</t>
  </si>
  <si>
    <t>A acima de 20000 licenças CEU - Preço por unidade de licenças CEU dentro do range.</t>
  </si>
  <si>
    <t>S001DBSCHO1</t>
  </si>
  <si>
    <t>Dashboard School 1</t>
  </si>
  <si>
    <t>S001DBSCHO2</t>
  </si>
  <si>
    <t>Dashboard School 2</t>
  </si>
  <si>
    <t>S001DBSCHO3</t>
  </si>
  <si>
    <t>Dashboard School 3</t>
  </si>
  <si>
    <t>De 5002 a acima de licenças CEU - Preço por unidade de licenças CEU dentro do range.</t>
  </si>
  <si>
    <t>S001DBSCHO4</t>
  </si>
  <si>
    <t>Dashboard School 4</t>
  </si>
  <si>
    <t>De 10001 a 20000 de licenças CEU - Preço por unidade de licenças CEU dentro do range.</t>
  </si>
  <si>
    <t>S001DBSCHO5</t>
  </si>
  <si>
    <t>Dashboard School 5</t>
  </si>
  <si>
    <t>Acima de 20000 licenças CEU - Preço por unidade de licenças CEU dentro do range.</t>
  </si>
  <si>
    <t>SNDZTE001</t>
  </si>
  <si>
    <t>Zero Touch Enrollment -  Serviço de provisionamento da licença nos Chromebooks. A quantidade mínima para esse serviço é 10 unidades.</t>
  </si>
  <si>
    <t xml:space="preserve">PAGAMENTO ÚNICO </t>
  </si>
  <si>
    <t>DESCRITIVO DO PRODUTO</t>
  </si>
  <si>
    <r>
      <rPr>
        <b/>
        <sz val="11"/>
        <color rgb="FF002060"/>
        <rFont val="Calibri"/>
        <family val="2"/>
        <scheme val="minor"/>
      </rPr>
      <t>ZTE (Zero-Touch Enrollment ou Provisionamento sem Toque)</t>
    </r>
    <r>
      <rPr>
        <sz val="11"/>
        <color rgb="FF002060"/>
        <rFont val="Calibri"/>
        <family val="2"/>
        <scheme val="minor"/>
      </rPr>
      <t xml:space="preserve"> serve para que possamos provisionar as licenças CEU (Chrome Education ou Enterprise Upgrade) nos dispositivos Chromebook em uma alta escala e sem a necessidade de tocar nas máquinas. Sendo assim muito mais fácil e rápido o provisionamento e gerenciamento destes dispositivos. Como exemplo comparativo a como é feito sem o ZTE, e o mais comum até hoje, seria necessário fazer 1 a 1, ou seja, abrir caixa por caixa, ligar dispositivo por dispositivo e mais algumas etapas para criar o vínculo de gerenciamento do dispositivo ao Painel Admin Google do cliente.</t>
    </r>
  </si>
  <si>
    <t>WFEPLUSSTU1ANB</t>
  </si>
  <si>
    <t>Workspace for Education Plus - (student / year) - (1 year commit)</t>
  </si>
  <si>
    <t>1 Year</t>
  </si>
  <si>
    <t>WFEPLUSSTU2ANB</t>
  </si>
  <si>
    <t>Education Plus - (student / year) - (2 years commit)</t>
  </si>
  <si>
    <t>2 Years</t>
  </si>
  <si>
    <t>WFEPLUSSTU2ANBP</t>
  </si>
  <si>
    <t>Education Plus - (student / year) - (2 years commit) para + de 10.000 unidades</t>
  </si>
  <si>
    <t>WFEPLUSSTU3ANB</t>
  </si>
  <si>
    <t>Education Plus - (student / year) - (3 years commit)</t>
  </si>
  <si>
    <t>3 Years</t>
  </si>
  <si>
    <t>WFEPLUSSTU3ANBP</t>
  </si>
  <si>
    <t>Education Plus - (student / year) - (3 years commit) para + de 10.000 unidades</t>
  </si>
  <si>
    <t>WFESTDSTU1ANB</t>
  </si>
  <si>
    <t>Education Standard - (student / year)</t>
  </si>
  <si>
    <t>Student/Year</t>
  </si>
  <si>
    <t>GEDUTL1USERANUALNB</t>
  </si>
  <si>
    <t>Teaching &amp; Learning Upgrade - Annual Commit - (faculty user / year)</t>
  </si>
  <si>
    <t>Faculty user/ Year</t>
  </si>
  <si>
    <t>GEDUTL1USERFLEXNB</t>
  </si>
  <si>
    <t>Teaching &amp; Learning Upgrade - Flexible Plan - (faculty user / month)</t>
  </si>
  <si>
    <t>Faculty user/ Month</t>
  </si>
  <si>
    <t>GWFEADDSTONB</t>
  </si>
  <si>
    <t>Workspace Additional Storage - (10TB / year)</t>
  </si>
  <si>
    <t>10TB/ Year</t>
  </si>
  <si>
    <t>GWFEADDSTOPLUSNB</t>
  </si>
  <si>
    <t>Workspace Additional Storage* - (10TB / year) *Education Plus customers are eligible for a 50% discount</t>
  </si>
  <si>
    <t>GEDUEP1USNB</t>
  </si>
  <si>
    <t>Endpoint Education Upgrade - (user / year)</t>
  </si>
  <si>
    <t>User/Year</t>
  </si>
  <si>
    <t>WFEPLUSSTU1ARN</t>
  </si>
  <si>
    <t>Workspace for Education Plus – Renew - (student / year) - (1 year commit)</t>
  </si>
  <si>
    <r>
      <rPr>
        <b/>
        <sz val="11"/>
        <color theme="1"/>
        <rFont val="Calibri"/>
        <family val="2"/>
        <scheme val="minor"/>
      </rPr>
      <t>O parceiro deve</t>
    </r>
    <r>
      <rPr>
        <sz val="11"/>
        <color theme="1"/>
        <rFont val="Calibri"/>
        <family val="2"/>
        <scheme val="minor"/>
      </rPr>
      <t xml:space="preserve"> ter realizado processo </t>
    </r>
    <r>
      <rPr>
        <b/>
        <sz val="11"/>
        <color theme="1"/>
        <rFont val="Calibri"/>
        <family val="2"/>
        <scheme val="minor"/>
      </rPr>
      <t>revendedor indireto</t>
    </r>
    <r>
      <rPr>
        <sz val="11"/>
        <color theme="1"/>
        <rFont val="Calibri"/>
        <family val="2"/>
        <scheme val="minor"/>
      </rPr>
      <t>.</t>
    </r>
  </si>
  <si>
    <t>WFEPLUSSTU2ARN</t>
  </si>
  <si>
    <t>Education Plus – Renew - (student / year) - (2 years commit)</t>
  </si>
  <si>
    <t>WFEPLUSSTU2ARNP</t>
  </si>
  <si>
    <t>Education Plus – Renew - (student / year) - (2 years commit) para + de 10.000 unidades</t>
  </si>
  <si>
    <t>WFEPLUSSTU3ARN</t>
  </si>
  <si>
    <t>Education Plus – Renew - (student / year) - (3 years commit)</t>
  </si>
  <si>
    <t>WFEPLUSSTU3ARNP</t>
  </si>
  <si>
    <t>Education Plus – Renew - (student / year) - (3 years commit) para + de 10.000 unidades</t>
  </si>
  <si>
    <t>WFESTDSTU1ARN</t>
  </si>
  <si>
    <t>Education Standard – Renew - (student / year)</t>
  </si>
  <si>
    <t>GEDUTL1USERANUALRN</t>
  </si>
  <si>
    <t>Teaching &amp; Learning Upgrade – Renew - Annual Commit - (faculty user / year)</t>
  </si>
  <si>
    <t>GEDUTL1USERFLEXRN</t>
  </si>
  <si>
    <t>Teaching &amp; Learning Upgrade – Renew - Flexible Plan - (faculty user / month)</t>
  </si>
  <si>
    <t>GWFEADDSTORN</t>
  </si>
  <si>
    <t>Workspace Additional Storage – Renew - (10TB / year)</t>
  </si>
  <si>
    <t>GWFEADDSTOPLUSRN</t>
  </si>
  <si>
    <t>Workspace Additional Storage* – Renew - (10TB / year) *Education Plus customers are eligible for a 50% discount</t>
  </si>
  <si>
    <t>GEDUEP1USRN</t>
  </si>
  <si>
    <t>Endpoint Education Upgrade – Renew - (user / year)</t>
  </si>
  <si>
    <t xml:space="preserve">CLIENTE: </t>
  </si>
  <si>
    <t>DATA DA COTAÇÃO:</t>
  </si>
  <si>
    <t>PARCEIRO:</t>
  </si>
  <si>
    <t xml:space="preserve">PTAX DO DIA: </t>
  </si>
  <si>
    <t>ITEM</t>
  </si>
  <si>
    <t>SKU MENSAL</t>
  </si>
  <si>
    <t xml:space="preserve">QTD </t>
  </si>
  <si>
    <t>VÁLIDADE</t>
  </si>
  <si>
    <t>MOEDA</t>
  </si>
  <si>
    <t xml:space="preserve">PREÇO TOTAL EM REAIS </t>
  </si>
  <si>
    <t xml:space="preserve">TOTAL DA COTAÇÃO: </t>
  </si>
  <si>
    <t>Part Number</t>
  </si>
  <si>
    <t>Descrição</t>
  </si>
  <si>
    <t>Preço Unitário</t>
  </si>
  <si>
    <t>Parceria</t>
  </si>
  <si>
    <t>Plano</t>
  </si>
  <si>
    <t>Moeda</t>
  </si>
  <si>
    <t>Validade</t>
  </si>
  <si>
    <t>Google Licença CEU</t>
  </si>
  <si>
    <t>Licença Perpétuo</t>
  </si>
  <si>
    <t>Dólar</t>
  </si>
  <si>
    <t>Config Infra + nº Usuários</t>
  </si>
  <si>
    <t>Vl Un por usuário</t>
  </si>
  <si>
    <t>Real</t>
  </si>
  <si>
    <t>Config Infra + Treinamento mehores praticas</t>
  </si>
  <si>
    <t>Único</t>
  </si>
  <si>
    <t>Serviços</t>
  </si>
  <si>
    <t>Vl Un- Treinamento até 10 usuários</t>
  </si>
  <si>
    <t>Vl Un-Ttreinamento até 10 usuários adicionais</t>
  </si>
  <si>
    <t>Vl Un. a partir -De 0001 a 0500 licenças CEU</t>
  </si>
  <si>
    <t>Vl Un. a partir -De 0501 a 5000 licenças CEU</t>
  </si>
  <si>
    <t>Vl Un. a partir -De 5002 a  acima de  licenças CEU</t>
  </si>
  <si>
    <t>De 10001 a 20000 de  licenças CEU</t>
  </si>
  <si>
    <t>Acima de 20000  licenças CEU</t>
  </si>
  <si>
    <t xml:space="preserve">De 0001 a 0500 licenças CEU </t>
  </si>
  <si>
    <t xml:space="preserve">De 0501 a 5000 licenças CEU </t>
  </si>
  <si>
    <t xml:space="preserve">De 5002 a acima de licenças CEU </t>
  </si>
  <si>
    <t xml:space="preserve">De 10001 a 20000 de licenças CEU </t>
  </si>
  <si>
    <t xml:space="preserve">Acima de 20000 licenças CEU </t>
  </si>
  <si>
    <t>CEU_SINGLE_051a100</t>
  </si>
  <si>
    <t>Vl Un. a partir -De051a100 por lic</t>
  </si>
  <si>
    <t>CEU_SINGLE_101a150</t>
  </si>
  <si>
    <t>Vl Un. a partir -De101a150 por lic</t>
  </si>
  <si>
    <t>CEU_SINGLE_151a200</t>
  </si>
  <si>
    <t>Vl Un. a partir -De151a200 por lic</t>
  </si>
  <si>
    <t>CEU_SINGLE_201a301</t>
  </si>
  <si>
    <t>Vl Un. a partir -De201a301 pr lic</t>
  </si>
  <si>
    <t>CEU_SINGLE_301a9999</t>
  </si>
  <si>
    <t>Vl Un. a partir -De301a9999 por lic</t>
  </si>
  <si>
    <t>CEU_SINGLE_G_200 a 299</t>
  </si>
  <si>
    <t>Vl Un. a partir -De200 a 299 por lic</t>
  </si>
  <si>
    <t>CEU_SINGLE_G_300 a 499</t>
  </si>
  <si>
    <t>Vl Un. a partir -300 a 499_por lic</t>
  </si>
  <si>
    <t>CEU_SINGLE_G_500 a 999</t>
  </si>
  <si>
    <t>Vl Un. a partir -500 a 999_por lic</t>
  </si>
  <si>
    <t>CEU_SINGLE_G_1000 a 1999</t>
  </si>
  <si>
    <t>Vl Un. a partir -1000 a 1999_por lic</t>
  </si>
  <si>
    <t>CEU_SINGLE_G_2000 a 3999</t>
  </si>
  <si>
    <t>Vl Un. a partir -2000 a 3999_por lic</t>
  </si>
  <si>
    <t>CEU_SINGLE_G_3000 a 4999</t>
  </si>
  <si>
    <t>Vl Un. a partir -3000 a 4999_por lic</t>
  </si>
  <si>
    <t>CEU_SINGLE_G_5000 a 9999</t>
  </si>
  <si>
    <t>Vl Un. a partir -5000 a 9999_por lic</t>
  </si>
  <si>
    <t>CEU_SINGLE_G_10000   a 14999</t>
  </si>
  <si>
    <t>Vl Un. a partir -10000   a 14999_por lic</t>
  </si>
  <si>
    <t>CEU_SINGLE_G_15000 a 29999</t>
  </si>
  <si>
    <t>Vl Un. a partir -15000 a 29999_por lic</t>
  </si>
  <si>
    <t>CEU_SINGLE_G_30000 a 49999</t>
  </si>
  <si>
    <t>Vl Un. a partir -30000 a 49999_por lic</t>
  </si>
  <si>
    <t>CEU_SINGLE_G_50000 a 74999</t>
  </si>
  <si>
    <t>Vl Un. a partir -50000 a 74999_por lic</t>
  </si>
  <si>
    <t>CEU_SINGLE_G_75000 a 100000</t>
  </si>
  <si>
    <t>Vl Un. a partir -75000 a 100000_por lic</t>
  </si>
  <si>
    <t>Workspace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</si>
</sst>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$-409]* #,##0.00_ ;_-[$$-409]* \-#,##0.00\ ;_-[$$-409]* &quot;-&quot;??_ ;_-@_ "/>
  </numFmts>
  <fonts count="29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3" tint="-0.249977111117893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20"/>
      <color rgb="FF002060"/>
      <name val="Bahnschrift"/>
      <family val="2"/>
    </font>
    <font>
      <b/>
      <sz val="20"/>
      <color theme="1"/>
      <name val="Bahnschrift"/>
      <family val="2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28"/>
      <color rgb="FF002060"/>
      <name val="Bahnschrift"/>
      <family val="2"/>
    </font>
    <font>
      <sz val="28"/>
      <color rgb="FF002060"/>
      <name val="Bahnschrift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8FF"/>
        <bgColor indexed="64"/>
      </patternFill>
    </fill>
  </fills>
  <borders count="48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43" fontId="0" fillId="0" borderId="0" xfId="3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165" fontId="0" fillId="0" borderId="0" xfId="3" applyNumberFormat="1" applyFont="1"/>
    <xf numFmtId="14" fontId="0" fillId="0" borderId="0" xfId="0" applyNumberFormat="1"/>
    <xf numFmtId="165" fontId="0" fillId="0" borderId="0" xfId="0" applyNumberFormat="1"/>
    <xf numFmtId="0" fontId="5" fillId="0" borderId="0" xfId="0" applyFont="1"/>
    <xf numFmtId="16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Protection="1">
      <protection locked="0"/>
    </xf>
    <xf numFmtId="0" fontId="7" fillId="0" borderId="0" xfId="0" applyFont="1"/>
    <xf numFmtId="0" fontId="13" fillId="0" borderId="0" xfId="0" applyFont="1" applyAlignment="1" applyProtection="1">
      <alignment horizontal="center" vertical="center"/>
      <protection locked="0"/>
    </xf>
    <xf numFmtId="0" fontId="18" fillId="0" borderId="25" xfId="0" applyFont="1" applyBorder="1"/>
    <xf numFmtId="0" fontId="18" fillId="0" borderId="21" xfId="0" applyFont="1" applyBorder="1"/>
    <xf numFmtId="0" fontId="18" fillId="0" borderId="21" xfId="0" applyFont="1" applyBorder="1" applyAlignment="1">
      <alignment wrapText="1"/>
    </xf>
    <xf numFmtId="0" fontId="18" fillId="0" borderId="27" xfId="0" applyFont="1" applyBorder="1"/>
    <xf numFmtId="0" fontId="18" fillId="0" borderId="28" xfId="0" applyFont="1" applyBorder="1"/>
    <xf numFmtId="0" fontId="22" fillId="2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4" borderId="0" xfId="0" applyFont="1" applyFill="1"/>
    <xf numFmtId="0" fontId="21" fillId="2" borderId="12" xfId="0" applyFont="1" applyFill="1" applyBorder="1"/>
    <xf numFmtId="164" fontId="18" fillId="0" borderId="29" xfId="0" applyNumberFormat="1" applyFont="1" applyBorder="1"/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165" fontId="12" fillId="0" borderId="21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23" fillId="4" borderId="0" xfId="0" applyFont="1" applyFill="1"/>
    <xf numFmtId="0" fontId="12" fillId="5" borderId="21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164" fontId="18" fillId="0" borderId="26" xfId="0" applyNumberFormat="1" applyFont="1" applyBorder="1"/>
    <xf numFmtId="0" fontId="21" fillId="2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21" fillId="2" borderId="21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>
      <alignment horizontal="left" vertical="center"/>
    </xf>
    <xf numFmtId="14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43" fontId="4" fillId="4" borderId="21" xfId="3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6" fillId="0" borderId="21" xfId="0" applyFont="1" applyBorder="1" applyProtection="1">
      <protection locked="0"/>
    </xf>
    <xf numFmtId="165" fontId="21" fillId="2" borderId="30" xfId="0" applyNumberFormat="1" applyFont="1" applyFill="1" applyBorder="1" applyAlignment="1">
      <alignment vertical="center" wrapText="1"/>
    </xf>
    <xf numFmtId="14" fontId="15" fillId="0" borderId="32" xfId="0" applyNumberFormat="1" applyFont="1" applyBorder="1" applyAlignment="1" applyProtection="1">
      <alignment horizontal="center" vertical="center"/>
      <protection locked="0"/>
    </xf>
    <xf numFmtId="164" fontId="16" fillId="4" borderId="34" xfId="3" applyNumberFormat="1" applyFont="1" applyFill="1" applyBorder="1" applyAlignment="1" applyProtection="1">
      <alignment horizontal="center" vertical="center"/>
      <protection locked="0"/>
    </xf>
    <xf numFmtId="0" fontId="18" fillId="4" borderId="33" xfId="0" applyFont="1" applyFill="1" applyBorder="1" applyAlignment="1">
      <alignment horizontal="center" vertical="center"/>
    </xf>
    <xf numFmtId="44" fontId="18" fillId="4" borderId="34" xfId="4" applyFont="1" applyFill="1" applyBorder="1" applyAlignment="1">
      <alignment horizontal="justify" vertical="center"/>
    </xf>
    <xf numFmtId="0" fontId="6" fillId="0" borderId="28" xfId="0" applyFont="1" applyBorder="1" applyProtection="1"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8" fillId="4" borderId="28" xfId="0" applyFont="1" applyFill="1" applyBorder="1" applyAlignment="1">
      <alignment horizontal="left" vertical="center"/>
    </xf>
    <xf numFmtId="14" fontId="8" fillId="4" borderId="28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43" fontId="4" fillId="4" borderId="28" xfId="3" applyFont="1" applyFill="1" applyBorder="1" applyAlignment="1">
      <alignment horizontal="center" vertical="center"/>
    </xf>
    <xf numFmtId="44" fontId="18" fillId="4" borderId="39" xfId="4" applyFont="1" applyFill="1" applyBorder="1" applyAlignment="1">
      <alignment horizontal="justify" vertical="center"/>
    </xf>
    <xf numFmtId="164" fontId="21" fillId="2" borderId="42" xfId="3" applyNumberFormat="1" applyFont="1" applyFill="1" applyBorder="1" applyAlignment="1"/>
    <xf numFmtId="0" fontId="17" fillId="2" borderId="33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165" fontId="27" fillId="2" borderId="21" xfId="0" applyNumberFormat="1" applyFont="1" applyFill="1" applyBorder="1" applyAlignment="1">
      <alignment horizontal="center" vertical="center"/>
    </xf>
    <xf numFmtId="165" fontId="27" fillId="2" borderId="34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164" fontId="18" fillId="0" borderId="21" xfId="0" applyNumberFormat="1" applyFont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 wrapText="1"/>
    </xf>
    <xf numFmtId="0" fontId="18" fillId="5" borderId="26" xfId="0" applyFont="1" applyFill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164" fontId="18" fillId="0" borderId="28" xfId="0" applyNumberFormat="1" applyFont="1" applyBorder="1" applyAlignment="1">
      <alignment horizontal="left" vertical="center"/>
    </xf>
    <xf numFmtId="0" fontId="18" fillId="5" borderId="28" xfId="0" applyFont="1" applyFill="1" applyBorder="1" applyAlignment="1">
      <alignment horizontal="left" vertical="center" wrapText="1"/>
    </xf>
    <xf numFmtId="0" fontId="18" fillId="5" borderId="29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164" fontId="18" fillId="0" borderId="23" xfId="0" applyNumberFormat="1" applyFont="1" applyBorder="1" applyAlignment="1">
      <alignment horizontal="left" vertical="center"/>
    </xf>
    <xf numFmtId="0" fontId="18" fillId="5" borderId="23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1" fillId="2" borderId="13" xfId="0" applyFont="1" applyFill="1" applyBorder="1" applyAlignment="1">
      <alignment horizontal="center"/>
    </xf>
    <xf numFmtId="0" fontId="18" fillId="0" borderId="19" xfId="0" applyFont="1" applyBorder="1" applyProtection="1">
      <protection locked="0"/>
    </xf>
    <xf numFmtId="0" fontId="18" fillId="0" borderId="0" xfId="0" applyFont="1" applyProtection="1">
      <protection locked="0"/>
    </xf>
    <xf numFmtId="0" fontId="0" fillId="2" borderId="44" xfId="0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164" fontId="18" fillId="0" borderId="47" xfId="0" applyNumberFormat="1" applyFont="1" applyBorder="1" applyAlignment="1">
      <alignment vertical="center"/>
    </xf>
    <xf numFmtId="0" fontId="21" fillId="2" borderId="43" xfId="0" applyFont="1" applyFill="1" applyBorder="1" applyAlignment="1">
      <alignment horizontal="center"/>
    </xf>
    <xf numFmtId="0" fontId="18" fillId="0" borderId="47" xfId="0" applyFont="1" applyBorder="1" applyAlignment="1">
      <alignment horizontal="center" vertical="center" wrapText="1"/>
    </xf>
    <xf numFmtId="164" fontId="12" fillId="0" borderId="21" xfId="0" applyNumberFormat="1" applyFont="1" applyBorder="1" applyAlignment="1">
      <alignment horizontal="left" vertical="center"/>
    </xf>
    <xf numFmtId="164" fontId="12" fillId="0" borderId="28" xfId="0" applyNumberFormat="1" applyFont="1" applyBorder="1" applyAlignment="1">
      <alignment horizontal="left" vertical="center"/>
    </xf>
    <xf numFmtId="0" fontId="23" fillId="0" borderId="0" xfId="0" applyFont="1" applyProtection="1">
      <protection locked="0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165" fontId="12" fillId="0" borderId="28" xfId="0" applyNumberFormat="1" applyFont="1" applyBorder="1" applyAlignment="1">
      <alignment horizontal="left" vertical="center"/>
    </xf>
    <xf numFmtId="0" fontId="12" fillId="5" borderId="29" xfId="0" applyFont="1" applyFill="1" applyBorder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21" fillId="2" borderId="35" xfId="0" applyFont="1" applyFill="1" applyBorder="1" applyAlignment="1">
      <alignment horizontal="left"/>
    </xf>
    <xf numFmtId="0" fontId="21" fillId="2" borderId="36" xfId="0" applyFont="1" applyFill="1" applyBorder="1" applyAlignment="1">
      <alignment horizontal="left"/>
    </xf>
    <xf numFmtId="0" fontId="21" fillId="2" borderId="37" xfId="0" applyFont="1" applyFill="1" applyBorder="1" applyAlignment="1">
      <alignment horizontal="lef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5" borderId="1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2" borderId="40" xfId="0" applyFont="1" applyFill="1" applyBorder="1" applyAlignment="1">
      <alignment horizontal="left"/>
    </xf>
    <xf numFmtId="0" fontId="21" fillId="2" borderId="41" xfId="0" applyFont="1" applyFill="1" applyBorder="1" applyAlignment="1">
      <alignment horizontal="left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</cellXfs>
  <cellStyles count="5">
    <cellStyle name="Moeda" xfId="4" builtinId="4"/>
    <cellStyle name="Moeda 2" xfId="1" xr:uid="{00000000-0005-0000-0000-000000000000}"/>
    <cellStyle name="Normal" xfId="0" builtinId="0"/>
    <cellStyle name="Vírgula" xfId="3" builtinId="3"/>
    <cellStyle name="Vírgula 2" xfId="2" xr:uid="{00000000-0005-0000-0000-000032000000}"/>
  </cellStyles>
  <dxfs count="54">
    <dxf>
      <font>
        <color theme="1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FF8FF"/>
      <color rgb="FF000066"/>
      <color rgb="FF0F5AB5"/>
      <color rgb="FF0D4D9B"/>
      <color rgb="FFDEF0FE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OOGLE!A1"/><Relationship Id="rId3" Type="http://schemas.openxmlformats.org/officeDocument/2006/relationships/hyperlink" Target="#'Tabela Pre&#231;o Google'!A1"/><Relationship Id="rId7" Type="http://schemas.openxmlformats.org/officeDocument/2006/relationships/hyperlink" Target="#COTA&#199;&#195;O!A1"/><Relationship Id="rId2" Type="http://schemas.openxmlformats.org/officeDocument/2006/relationships/hyperlink" Target="Lista%20de%20Pre&#231;os%20-%20Google%20-%20CEU%20-%20Julho%20-25.xlsx" TargetMode="External"/><Relationship Id="rId1" Type="http://schemas.openxmlformats.org/officeDocument/2006/relationships/image" Target="../media/image1.png"/><Relationship Id="rId6" Type="http://schemas.openxmlformats.org/officeDocument/2006/relationships/hyperlink" Target="#'Zero Touch Enrollment'!A1"/><Relationship Id="rId11" Type="http://schemas.openxmlformats.org/officeDocument/2006/relationships/hyperlink" Target="#'Workspace For Education - Renov'!A1"/><Relationship Id="rId5" Type="http://schemas.openxmlformats.org/officeDocument/2006/relationships/hyperlink" Target="#DasboardPro!A1"/><Relationship Id="rId10" Type="http://schemas.openxmlformats.org/officeDocument/2006/relationships/image" Target="../media/image3.png"/><Relationship Id="rId4" Type="http://schemas.openxmlformats.org/officeDocument/2006/relationships/hyperlink" Target="#'Servi&#231;os Google'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hyperlink" Target="#COTA&#199;&#195;O!A1"/><Relationship Id="rId7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hyperlink" Target="#MENU!A1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6.png"/><Relationship Id="rId7" Type="http://schemas.openxmlformats.org/officeDocument/2006/relationships/image" Target="../media/image9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hyperlink" Target="#MENU!A1"/><Relationship Id="rId4" Type="http://schemas.openxmlformats.org/officeDocument/2006/relationships/image" Target="../media/image7.svg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https://creativecommons.org/licenses/by-sa/3.0/" TargetMode="External"/><Relationship Id="rId7" Type="http://schemas.openxmlformats.org/officeDocument/2006/relationships/hyperlink" Target="#MENU!A1"/><Relationship Id="rId2" Type="http://schemas.openxmlformats.org/officeDocument/2006/relationships/hyperlink" Target="https://commons.wikimedia.org/wiki/File:Sample_JReport_Dashboards.png" TargetMode="External"/><Relationship Id="rId1" Type="http://schemas.openxmlformats.org/officeDocument/2006/relationships/image" Target="../media/image4.png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hyperlink" Target="#COTA&#199;&#195;O!A1"/><Relationship Id="rId9" Type="http://schemas.openxmlformats.org/officeDocument/2006/relationships/image" Target="../media/image9.sv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9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hyperlink" Target="#MENU!A1"/><Relationship Id="rId4" Type="http://schemas.openxmlformats.org/officeDocument/2006/relationships/image" Target="../media/image7.sv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6.png"/><Relationship Id="rId7" Type="http://schemas.openxmlformats.org/officeDocument/2006/relationships/image" Target="../media/image9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hyperlink" Target="#MENU!A1"/><Relationship Id="rId4" Type="http://schemas.openxmlformats.org/officeDocument/2006/relationships/image" Target="../media/image7.sv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2.png"/><Relationship Id="rId1" Type="http://schemas.openxmlformats.org/officeDocument/2006/relationships/image" Target="../media/image4.png"/><Relationship Id="rId5" Type="http://schemas.openxmlformats.org/officeDocument/2006/relationships/image" Target="../media/image9.sv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440531</xdr:colOff>
      <xdr:row>4</xdr:row>
      <xdr:rowOff>95250</xdr:rowOff>
    </xdr:from>
    <xdr:to>
      <xdr:col>10</xdr:col>
      <xdr:colOff>152400</xdr:colOff>
      <xdr:row>10</xdr:row>
      <xdr:rowOff>133350</xdr:rowOff>
    </xdr:to>
    <xdr:sp macro="" textlink="">
      <xdr:nvSpPr>
        <xdr:cNvPr id="8" name="Título 1">
          <a:extLst>
            <a:ext uri="{FF2B5EF4-FFF2-40B4-BE49-F238E27FC236}">
              <a16:creationId xmlns:a16="http://schemas.microsoft.com/office/drawing/2014/main" id="{1A58704B-5AF0-48DC-A6E6-8E644D2A4F62}"/>
            </a:ext>
          </a:extLst>
        </xdr:cNvPr>
        <xdr:cNvSpPr>
          <a:spLocks noGrp="1"/>
        </xdr:cNvSpPr>
      </xdr:nvSpPr>
      <xdr:spPr>
        <a:xfrm>
          <a:off x="2783681" y="857250"/>
          <a:ext cx="5550694" cy="1181100"/>
        </a:xfrm>
        <a:prstGeom prst="rect">
          <a:avLst/>
        </a:prstGeom>
        <a:noFill/>
        <a:ln>
          <a:noFill/>
        </a:ln>
      </xdr:spPr>
      <xdr:txBody>
        <a:bodyPr vert="horz" wrap="square" lIns="91440" tIns="45720" rIns="91440" bIns="45720" rtlCol="0" anchor="ctr">
          <a:normAutofit fontScale="90000"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rgbClr val="002856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36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LISTA DE PREÇO</a:t>
          </a:r>
        </a:p>
        <a:p>
          <a:r>
            <a:rPr lang="pt-BR" sz="28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MAIO/2026</a:t>
          </a:r>
        </a:p>
      </xdr:txBody>
    </xdr:sp>
    <xdr:clientData/>
  </xdr:twoCellAnchor>
  <xdr:twoCellAnchor editAs="oneCell">
    <xdr:from>
      <xdr:col>4</xdr:col>
      <xdr:colOff>180975</xdr:colOff>
      <xdr:row>4</xdr:row>
      <xdr:rowOff>28575</xdr:rowOff>
    </xdr:from>
    <xdr:to>
      <xdr:col>7</xdr:col>
      <xdr:colOff>457200</xdr:colOff>
      <xdr:row>9</xdr:row>
      <xdr:rowOff>51573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86E301-143A-4936-92D5-1840D604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790575"/>
          <a:ext cx="1857375" cy="975498"/>
        </a:xfrm>
        <a:prstGeom prst="rect">
          <a:avLst/>
        </a:prstGeom>
      </xdr:spPr>
    </xdr:pic>
    <xdr:clientData/>
  </xdr:twoCellAnchor>
  <xdr:twoCellAnchor>
    <xdr:from>
      <xdr:col>5</xdr:col>
      <xdr:colOff>184546</xdr:colOff>
      <xdr:row>11</xdr:row>
      <xdr:rowOff>105966</xdr:rowOff>
    </xdr:from>
    <xdr:to>
      <xdr:col>9</xdr:col>
      <xdr:colOff>129777</xdr:colOff>
      <xdr:row>16</xdr:row>
      <xdr:rowOff>182166</xdr:rowOff>
    </xdr:to>
    <xdr:grpSp>
      <xdr:nvGrpSpPr>
        <xdr:cNvPr id="37" name="Agrupar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2365C-82F0-0CBA-8955-E2B0F26D036C}"/>
            </a:ext>
          </a:extLst>
        </xdr:cNvPr>
        <xdr:cNvGrpSpPr/>
      </xdr:nvGrpSpPr>
      <xdr:grpSpPr>
        <a:xfrm>
          <a:off x="1918096" y="2096691"/>
          <a:ext cx="2383631" cy="981075"/>
          <a:chOff x="794146" y="2449116"/>
          <a:chExt cx="2383631" cy="1028700"/>
        </a:xfrm>
      </xdr:grpSpPr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84F768-21EF-4FBC-91D9-EDEA5123EA57}"/>
              </a:ext>
            </a:extLst>
          </xdr:cNvPr>
          <xdr:cNvSpPr/>
        </xdr:nvSpPr>
        <xdr:spPr>
          <a:xfrm>
            <a:off x="794146" y="2449116"/>
            <a:ext cx="2383631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423D878-98EC-4F35-860B-5DF3A9D1DBDC}"/>
              </a:ext>
            </a:extLst>
          </xdr:cNvPr>
          <xdr:cNvSpPr/>
        </xdr:nvSpPr>
        <xdr:spPr>
          <a:xfrm>
            <a:off x="881061" y="2522142"/>
            <a:ext cx="2181225" cy="876300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32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SERVIÇOS</a:t>
            </a:r>
          </a:p>
        </xdr:txBody>
      </xdr:sp>
    </xdr:grpSp>
    <xdr:clientData/>
  </xdr:twoCellAnchor>
  <xdr:twoCellAnchor>
    <xdr:from>
      <xdr:col>9</xdr:col>
      <xdr:colOff>2720578</xdr:colOff>
      <xdr:row>11</xdr:row>
      <xdr:rowOff>111593</xdr:rowOff>
    </xdr:from>
    <xdr:to>
      <xdr:col>10</xdr:col>
      <xdr:colOff>1090612</xdr:colOff>
      <xdr:row>17</xdr:row>
      <xdr:rowOff>1495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E341F357-2A17-E762-8000-2D1565E0C15B}"/>
            </a:ext>
          </a:extLst>
        </xdr:cNvPr>
        <xdr:cNvGrpSpPr/>
      </xdr:nvGrpSpPr>
      <xdr:grpSpPr>
        <a:xfrm>
          <a:off x="6892528" y="2102318"/>
          <a:ext cx="2380059" cy="975752"/>
          <a:chOff x="5768578" y="2462214"/>
          <a:chExt cx="2380059" cy="1028700"/>
        </a:xfrm>
      </xdr:grpSpPr>
      <xdr:sp macro="" textlink="">
        <xdr:nvSpPr>
          <xdr:cNvPr id="32" name="Retângulo: Cantos Arredondados 3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5C8C408-92A1-4945-859D-B23B0A1DA073}"/>
              </a:ext>
            </a:extLst>
          </xdr:cNvPr>
          <xdr:cNvSpPr/>
        </xdr:nvSpPr>
        <xdr:spPr>
          <a:xfrm>
            <a:off x="5768578" y="2462214"/>
            <a:ext cx="2380059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7" name="Retângulo 1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6019D50-46DE-4911-B247-410AE019F5C0}"/>
              </a:ext>
            </a:extLst>
          </xdr:cNvPr>
          <xdr:cNvSpPr/>
        </xdr:nvSpPr>
        <xdr:spPr>
          <a:xfrm>
            <a:off x="5870882" y="2627470"/>
            <a:ext cx="2259829" cy="654700"/>
          </a:xfrm>
          <a:prstGeom prst="rect">
            <a:avLst/>
          </a:prstGeom>
          <a:noFill/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2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DASHBOARDPRO</a:t>
            </a:r>
          </a:p>
        </xdr:txBody>
      </xdr:sp>
    </xdr:grpSp>
    <xdr:clientData/>
  </xdr:twoCellAnchor>
  <xdr:twoCellAnchor>
    <xdr:from>
      <xdr:col>5</xdr:col>
      <xdr:colOff>142875</xdr:colOff>
      <xdr:row>17</xdr:row>
      <xdr:rowOff>63501</xdr:rowOff>
    </xdr:from>
    <xdr:to>
      <xdr:col>9</xdr:col>
      <xdr:colOff>127001</xdr:colOff>
      <xdr:row>23</xdr:row>
      <xdr:rowOff>47625</xdr:rowOff>
    </xdr:to>
    <xdr:grpSp>
      <xdr:nvGrpSpPr>
        <xdr:cNvPr id="38" name="Agrupar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0F2133-9656-4BE7-F4AF-A3B1C4E820D7}"/>
            </a:ext>
          </a:extLst>
        </xdr:cNvPr>
        <xdr:cNvGrpSpPr/>
      </xdr:nvGrpSpPr>
      <xdr:grpSpPr>
        <a:xfrm>
          <a:off x="1876425" y="3140076"/>
          <a:ext cx="2422526" cy="1069974"/>
          <a:chOff x="785811" y="3600450"/>
          <a:chExt cx="3614456" cy="1028700"/>
        </a:xfrm>
      </xdr:grpSpPr>
      <xdr:sp macro="" textlink="">
        <xdr:nvSpPr>
          <xdr:cNvPr id="9" name="Retângulo: Canto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8B40BE1-A55D-4891-A425-8726F4A6E37A}"/>
              </a:ext>
            </a:extLst>
          </xdr:cNvPr>
          <xdr:cNvSpPr/>
        </xdr:nvSpPr>
        <xdr:spPr>
          <a:xfrm>
            <a:off x="785811" y="3600450"/>
            <a:ext cx="3614456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0" name="Retângulo 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252417F-34BF-47FE-BFEC-6A63EA7CFB98}"/>
              </a:ext>
            </a:extLst>
          </xdr:cNvPr>
          <xdr:cNvSpPr/>
        </xdr:nvSpPr>
        <xdr:spPr>
          <a:xfrm>
            <a:off x="799811" y="3717131"/>
            <a:ext cx="3571429" cy="747713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Aptos Black" panose="020B0004020202020204" pitchFamily="34" charset="0"/>
              </a:rPr>
              <a:t>ZERO TOUCH ENROLLMENT</a:t>
            </a:r>
          </a:p>
        </xdr:txBody>
      </xdr:sp>
    </xdr:grpSp>
    <xdr:clientData/>
  </xdr:twoCellAnchor>
  <xdr:twoCellAnchor>
    <xdr:from>
      <xdr:col>9</xdr:col>
      <xdr:colOff>206375</xdr:colOff>
      <xdr:row>17</xdr:row>
      <xdr:rowOff>82183</xdr:rowOff>
    </xdr:from>
    <xdr:to>
      <xdr:col>9</xdr:col>
      <xdr:colOff>2569881</xdr:colOff>
      <xdr:row>23</xdr:row>
      <xdr:rowOff>39687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8A291AD2-C10C-0AB5-C93F-CF55BF29D47F}"/>
            </a:ext>
          </a:extLst>
        </xdr:cNvPr>
        <xdr:cNvGrpSpPr/>
      </xdr:nvGrpSpPr>
      <xdr:grpSpPr>
        <a:xfrm>
          <a:off x="4378325" y="3158758"/>
          <a:ext cx="2363506" cy="1043354"/>
          <a:chOff x="4516038" y="3608784"/>
          <a:chExt cx="3614740" cy="1028700"/>
        </a:xfrm>
      </xdr:grpSpPr>
      <xdr:sp macro="" textlink="">
        <xdr:nvSpPr>
          <xdr:cNvPr id="18" name="Retângulo: Cantos Arredondado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F05067B-D6B6-C541-3C08-15858FA56D96}"/>
              </a:ext>
            </a:extLst>
          </xdr:cNvPr>
          <xdr:cNvSpPr/>
        </xdr:nvSpPr>
        <xdr:spPr>
          <a:xfrm>
            <a:off x="4516038" y="3608784"/>
            <a:ext cx="3614740" cy="1028700"/>
          </a:xfrm>
          <a:prstGeom prst="roundRect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/>
              <a:t> </a:t>
            </a:r>
          </a:p>
        </xdr:txBody>
      </xdr:sp>
      <xdr:sp macro="" textlink="">
        <xdr:nvSpPr>
          <xdr:cNvPr id="28" name="CaixaDeTexto 2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43A8D07-EF24-DFB4-9AB3-7467B3BBE8DE}"/>
              </a:ext>
            </a:extLst>
          </xdr:cNvPr>
          <xdr:cNvSpPr txBox="1"/>
        </xdr:nvSpPr>
        <xdr:spPr>
          <a:xfrm>
            <a:off x="4579145" y="3651646"/>
            <a:ext cx="3476625" cy="9286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2400" b="1">
                <a:ln>
                  <a:noFill/>
                </a:ln>
                <a:solidFill>
                  <a:schemeClr val="bg1"/>
                </a:solidFill>
                <a:effectLst/>
              </a:rPr>
              <a:t>COTAÇÕES</a:t>
            </a:r>
          </a:p>
        </xdr:txBody>
      </xdr:sp>
    </xdr:grpSp>
    <xdr:clientData/>
  </xdr:twoCellAnchor>
  <xdr:twoCellAnchor>
    <xdr:from>
      <xdr:col>9</xdr:col>
      <xdr:colOff>229789</xdr:colOff>
      <xdr:row>11</xdr:row>
      <xdr:rowOff>115489</xdr:rowOff>
    </xdr:from>
    <xdr:to>
      <xdr:col>9</xdr:col>
      <xdr:colOff>2614611</xdr:colOff>
      <xdr:row>17</xdr:row>
      <xdr:rowOff>1189</xdr:rowOff>
    </xdr:to>
    <xdr:grpSp>
      <xdr:nvGrpSpPr>
        <xdr:cNvPr id="36" name="Agrupar 3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813EC-AC96-0C5F-A95C-1AED14F6646D}"/>
            </a:ext>
          </a:extLst>
        </xdr:cNvPr>
        <xdr:cNvGrpSpPr/>
      </xdr:nvGrpSpPr>
      <xdr:grpSpPr>
        <a:xfrm>
          <a:off x="4401739" y="2106214"/>
          <a:ext cx="2384822" cy="971550"/>
          <a:chOff x="3277789" y="2458639"/>
          <a:chExt cx="2384822" cy="1028700"/>
        </a:xfrm>
      </xdr:grpSpPr>
      <xdr:sp macro="" textlink="">
        <xdr:nvSpPr>
          <xdr:cNvPr id="31" name="Retângulo: Cantos Arredondados 3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A93368A-9BB2-4B99-83C2-C9FFE0B0E8F9}"/>
              </a:ext>
            </a:extLst>
          </xdr:cNvPr>
          <xdr:cNvSpPr/>
        </xdr:nvSpPr>
        <xdr:spPr>
          <a:xfrm>
            <a:off x="3277789" y="2458639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3" name="Retângulo 2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7F016473-BBC2-4405-BB5D-42E034FCA310}"/>
              </a:ext>
            </a:extLst>
          </xdr:cNvPr>
          <xdr:cNvSpPr/>
        </xdr:nvSpPr>
        <xdr:spPr>
          <a:xfrm>
            <a:off x="3332341" y="2545952"/>
            <a:ext cx="2252380" cy="854075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32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CEU</a:t>
            </a:r>
          </a:p>
        </xdr:txBody>
      </xdr:sp>
    </xdr:grpSp>
    <xdr:clientData/>
  </xdr:twoCellAnchor>
  <xdr:twoCellAnchor editAs="oneCell">
    <xdr:from>
      <xdr:col>9</xdr:col>
      <xdr:colOff>3524250</xdr:colOff>
      <xdr:row>7</xdr:row>
      <xdr:rowOff>22226</xdr:rowOff>
    </xdr:from>
    <xdr:to>
      <xdr:col>10</xdr:col>
      <xdr:colOff>2209801</xdr:colOff>
      <xdr:row>10</xdr:row>
      <xdr:rowOff>2526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DF0E98AB-8FA5-83F4-E29E-9E7B46AD7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750" y="1311276"/>
          <a:ext cx="2889251" cy="532750"/>
        </a:xfrm>
        <a:prstGeom prst="rect">
          <a:avLst/>
        </a:prstGeom>
      </xdr:spPr>
    </xdr:pic>
    <xdr:clientData/>
  </xdr:twoCellAnchor>
  <xdr:twoCellAnchor editAs="oneCell">
    <xdr:from>
      <xdr:col>9</xdr:col>
      <xdr:colOff>3486150</xdr:colOff>
      <xdr:row>5</xdr:row>
      <xdr:rowOff>111126</xdr:rowOff>
    </xdr:from>
    <xdr:to>
      <xdr:col>10</xdr:col>
      <xdr:colOff>2168025</xdr:colOff>
      <xdr:row>7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D015376-01AE-87CB-2298-A0820E14E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1063626"/>
          <a:ext cx="2691900" cy="327024"/>
        </a:xfrm>
        <a:prstGeom prst="rect">
          <a:avLst/>
        </a:prstGeom>
      </xdr:spPr>
    </xdr:pic>
    <xdr:clientData/>
  </xdr:twoCellAnchor>
  <xdr:twoCellAnchor>
    <xdr:from>
      <xdr:col>9</xdr:col>
      <xdr:colOff>2516189</xdr:colOff>
      <xdr:row>16</xdr:row>
      <xdr:rowOff>103187</xdr:rowOff>
    </xdr:from>
    <xdr:to>
      <xdr:col>10</xdr:col>
      <xdr:colOff>1158874</xdr:colOff>
      <xdr:row>24</xdr:row>
      <xdr:rowOff>31750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98B3477-8945-4022-8701-292B7D06B8C6}"/>
            </a:ext>
          </a:extLst>
        </xdr:cNvPr>
        <xdr:cNvGrpSpPr/>
      </xdr:nvGrpSpPr>
      <xdr:grpSpPr>
        <a:xfrm>
          <a:off x="6688139" y="2998787"/>
          <a:ext cx="2652710" cy="1376363"/>
          <a:chOff x="7485248" y="3801559"/>
          <a:chExt cx="2622484" cy="1350634"/>
        </a:xfrm>
      </xdr:grpSpPr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2DEFE097-C461-00C4-5449-CDE26E4063B4}"/>
              </a:ext>
            </a:extLst>
          </xdr:cNvPr>
          <xdr:cNvSpPr/>
        </xdr:nvSpPr>
        <xdr:spPr>
          <a:xfrm>
            <a:off x="7645189" y="3963123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7" name="Retângulo 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CE99A752-6FAF-8F14-E54E-00763643F781}"/>
              </a:ext>
            </a:extLst>
          </xdr:cNvPr>
          <xdr:cNvSpPr/>
        </xdr:nvSpPr>
        <xdr:spPr>
          <a:xfrm>
            <a:off x="7485248" y="3801559"/>
            <a:ext cx="2622484" cy="1350634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Workspace For Education/Renovação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97991</xdr:colOff>
      <xdr:row>2</xdr:row>
      <xdr:rowOff>168393</xdr:rowOff>
    </xdr:from>
    <xdr:to>
      <xdr:col>1</xdr:col>
      <xdr:colOff>1093568</xdr:colOff>
      <xdr:row>5</xdr:row>
      <xdr:rowOff>96320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EE4C7A-0418-4A8E-B5A5-05DC2183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019" y="639292"/>
          <a:ext cx="995577" cy="473741"/>
        </a:xfrm>
        <a:prstGeom prst="rect">
          <a:avLst/>
        </a:prstGeom>
      </xdr:spPr>
    </xdr:pic>
    <xdr:clientData/>
  </xdr:twoCellAnchor>
  <xdr:twoCellAnchor>
    <xdr:from>
      <xdr:col>6</xdr:col>
      <xdr:colOff>1059522</xdr:colOff>
      <xdr:row>1</xdr:row>
      <xdr:rowOff>117726</xdr:rowOff>
    </xdr:from>
    <xdr:to>
      <xdr:col>10</xdr:col>
      <xdr:colOff>577921</xdr:colOff>
      <xdr:row>4</xdr:row>
      <xdr:rowOff>96322</xdr:rowOff>
    </xdr:to>
    <xdr:sp macro="" textlink="">
      <xdr:nvSpPr>
        <xdr:cNvPr id="10" name="Texto Explicativo: Seta para a Direita 9">
          <a:extLst>
            <a:ext uri="{FF2B5EF4-FFF2-40B4-BE49-F238E27FC236}">
              <a16:creationId xmlns:a16="http://schemas.microsoft.com/office/drawing/2014/main" id="{CE46336E-F7D4-4754-9D58-86DBCE15CF0C}"/>
            </a:ext>
          </a:extLst>
        </xdr:cNvPr>
        <xdr:cNvSpPr/>
      </xdr:nvSpPr>
      <xdr:spPr>
        <a:xfrm>
          <a:off x="9107612" y="406687"/>
          <a:ext cx="2450815" cy="524410"/>
        </a:xfrm>
        <a:prstGeom prst="rightArrowCallou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50" b="1" baseline="0">
              <a:solidFill>
                <a:schemeClr val="bg1"/>
              </a:solidFill>
            </a:rPr>
            <a:t>INSIRA O PART NUMBER</a:t>
          </a:r>
          <a:endParaRPr lang="pt-BR" sz="105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139128</xdr:colOff>
      <xdr:row>1</xdr:row>
      <xdr:rowOff>158287</xdr:rowOff>
    </xdr:from>
    <xdr:to>
      <xdr:col>5</xdr:col>
      <xdr:colOff>1378749</xdr:colOff>
      <xdr:row>4</xdr:row>
      <xdr:rowOff>73811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4D80396-70E6-4A67-8433-E6AED524318C}"/>
            </a:ext>
          </a:extLst>
        </xdr:cNvPr>
        <xdr:cNvSpPr txBox="1"/>
      </xdr:nvSpPr>
      <xdr:spPr>
        <a:xfrm>
          <a:off x="1901253" y="444037"/>
          <a:ext cx="4592421" cy="4584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GOOGLE 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1001515</xdr:colOff>
      <xdr:row>3</xdr:row>
      <xdr:rowOff>171229</xdr:rowOff>
    </xdr:from>
    <xdr:to>
      <xdr:col>5</xdr:col>
      <xdr:colOff>499687</xdr:colOff>
      <xdr:row>5</xdr:row>
      <xdr:rowOff>150252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42A131C-4E7A-4B6F-BD37-7126E3BECF9A}"/>
            </a:ext>
          </a:extLst>
        </xdr:cNvPr>
        <xdr:cNvSpPr txBox="1"/>
      </xdr:nvSpPr>
      <xdr:spPr>
        <a:xfrm>
          <a:off x="2763640" y="818929"/>
          <a:ext cx="2850972" cy="3409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000" b="1">
              <a:solidFill>
                <a:srgbClr val="002060"/>
              </a:solidFill>
            </a:rPr>
            <a:t>MAIO/2026</a:t>
          </a:r>
        </a:p>
      </xdr:txBody>
    </xdr:sp>
    <xdr:clientData/>
  </xdr:twoCellAnchor>
  <xdr:twoCellAnchor editAs="oneCell">
    <xdr:from>
      <xdr:col>5</xdr:col>
      <xdr:colOff>876300</xdr:colOff>
      <xdr:row>3</xdr:row>
      <xdr:rowOff>89257</xdr:rowOff>
    </xdr:from>
    <xdr:to>
      <xdr:col>6</xdr:col>
      <xdr:colOff>478740</xdr:colOff>
      <xdr:row>5</xdr:row>
      <xdr:rowOff>151395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66B7994-1331-40D6-B002-7024CF9E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736957"/>
          <a:ext cx="2059890" cy="424088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9</xdr:row>
      <xdr:rowOff>63658</xdr:rowOff>
    </xdr:from>
    <xdr:to>
      <xdr:col>6</xdr:col>
      <xdr:colOff>1059952</xdr:colOff>
      <xdr:row>15</xdr:row>
      <xdr:rowOff>47677</xdr:rowOff>
    </xdr:to>
    <xdr:grpSp>
      <xdr:nvGrpSpPr>
        <xdr:cNvPr id="18" name="Agrupar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1DE4B0-56D4-4DCC-A347-2EC96B135B59}"/>
            </a:ext>
          </a:extLst>
        </xdr:cNvPr>
        <xdr:cNvGrpSpPr/>
      </xdr:nvGrpSpPr>
      <xdr:grpSpPr>
        <a:xfrm>
          <a:off x="9039225" y="2073433"/>
          <a:ext cx="955177" cy="1069869"/>
          <a:chOff x="8117386" y="2421044"/>
          <a:chExt cx="959939" cy="1097224"/>
        </a:xfrm>
      </xdr:grpSpPr>
      <xdr:pic>
        <xdr:nvPicPr>
          <xdr:cNvPr id="19" name="Gráfico 37" descr="Carrinho de compras com preenchimento sólido">
            <a:extLst>
              <a:ext uri="{FF2B5EF4-FFF2-40B4-BE49-F238E27FC236}">
                <a16:creationId xmlns:a16="http://schemas.microsoft.com/office/drawing/2014/main" id="{A8E650D7-EB5D-93AA-2113-41587CEB38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DCFB2FAD-63BC-907E-109F-F87501E74FDF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167866</xdr:colOff>
      <xdr:row>5</xdr:row>
      <xdr:rowOff>123825</xdr:rowOff>
    </xdr:from>
    <xdr:to>
      <xdr:col>6</xdr:col>
      <xdr:colOff>881360</xdr:colOff>
      <xdr:row>9</xdr:row>
      <xdr:rowOff>66712</xdr:rowOff>
    </xdr:to>
    <xdr:grpSp>
      <xdr:nvGrpSpPr>
        <xdr:cNvPr id="21" name="Agrupar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2E05D9-1CC1-432A-BDE4-03060628706A}"/>
            </a:ext>
          </a:extLst>
        </xdr:cNvPr>
        <xdr:cNvGrpSpPr/>
      </xdr:nvGrpSpPr>
      <xdr:grpSpPr>
        <a:xfrm>
          <a:off x="9102316" y="1133475"/>
          <a:ext cx="713494" cy="943012"/>
          <a:chOff x="8190001" y="1419172"/>
          <a:chExt cx="717051" cy="967123"/>
        </a:xfrm>
      </xdr:grpSpPr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54CC55EE-5447-92C7-D9A5-B6EA1C681097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3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F695129A-B4FC-9CB4-8683-EE884189E9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2</xdr:col>
      <xdr:colOff>47625</xdr:colOff>
      <xdr:row>2</xdr:row>
      <xdr:rowOff>106128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58C2533-4EF0-45F8-A31B-9B4E850A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4" y="304800"/>
          <a:ext cx="1028701" cy="487128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1</xdr:row>
      <xdr:rowOff>95250</xdr:rowOff>
    </xdr:from>
    <xdr:to>
      <xdr:col>4</xdr:col>
      <xdr:colOff>1534896</xdr:colOff>
      <xdr:row>4</xdr:row>
      <xdr:rowOff>142875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6E8B29A8-1376-4488-9410-C5F089D99BD7}"/>
            </a:ext>
          </a:extLst>
        </xdr:cNvPr>
        <xdr:cNvSpPr txBox="1"/>
      </xdr:nvSpPr>
      <xdr:spPr>
        <a:xfrm>
          <a:off x="2447925" y="304800"/>
          <a:ext cx="4592421" cy="923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GOOGLE 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MAIO/2026</a:t>
          </a:r>
        </a:p>
      </xdr:txBody>
    </xdr:sp>
    <xdr:clientData/>
  </xdr:twoCellAnchor>
  <xdr:twoCellAnchor>
    <xdr:from>
      <xdr:col>6</xdr:col>
      <xdr:colOff>171450</xdr:colOff>
      <xdr:row>6</xdr:row>
      <xdr:rowOff>368458</xdr:rowOff>
    </xdr:from>
    <xdr:to>
      <xdr:col>6</xdr:col>
      <xdr:colOff>1126627</xdr:colOff>
      <xdr:row>9</xdr:row>
      <xdr:rowOff>323902</xdr:rowOff>
    </xdr:to>
    <xdr:grpSp>
      <xdr:nvGrpSpPr>
        <xdr:cNvPr id="34" name="Agrupar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CCB2B-342C-4E97-9E86-B03F5B63D4D0}"/>
            </a:ext>
          </a:extLst>
        </xdr:cNvPr>
        <xdr:cNvGrpSpPr/>
      </xdr:nvGrpSpPr>
      <xdr:grpSpPr>
        <a:xfrm>
          <a:off x="10668000" y="1940083"/>
          <a:ext cx="955177" cy="1069869"/>
          <a:chOff x="8117386" y="2421044"/>
          <a:chExt cx="959939" cy="1097224"/>
        </a:xfrm>
      </xdr:grpSpPr>
      <xdr:pic>
        <xdr:nvPicPr>
          <xdr:cNvPr id="35" name="Gráfico 37" descr="Carrinho de compras com preenchimento sólido">
            <a:extLst>
              <a:ext uri="{FF2B5EF4-FFF2-40B4-BE49-F238E27FC236}">
                <a16:creationId xmlns:a16="http://schemas.microsoft.com/office/drawing/2014/main" id="{F39ED853-80DD-54E6-99E2-1B0DD91335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2860CA5E-1B11-09CC-EB24-8D0E795A6F2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234541</xdr:colOff>
      <xdr:row>3</xdr:row>
      <xdr:rowOff>133350</xdr:rowOff>
    </xdr:from>
    <xdr:to>
      <xdr:col>6</xdr:col>
      <xdr:colOff>948035</xdr:colOff>
      <xdr:row>7</xdr:row>
      <xdr:rowOff>37</xdr:rowOff>
    </xdr:to>
    <xdr:grpSp>
      <xdr:nvGrpSpPr>
        <xdr:cNvPr id="37" name="Agrupar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CF2FF2-E2C7-4BEF-A8F4-5A994C5F9042}"/>
            </a:ext>
          </a:extLst>
        </xdr:cNvPr>
        <xdr:cNvGrpSpPr/>
      </xdr:nvGrpSpPr>
      <xdr:grpSpPr>
        <a:xfrm>
          <a:off x="10731091" y="1009650"/>
          <a:ext cx="713494" cy="933487"/>
          <a:chOff x="8190001" y="1419172"/>
          <a:chExt cx="717051" cy="967123"/>
        </a:xfrm>
      </xdr:grpSpPr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8F9F575B-2AA3-59CE-AD09-1DA30B43304F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5BA1FDA5-9ABA-9F02-9519-B62B16E068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6</xdr:col>
      <xdr:colOff>9525</xdr:colOff>
      <xdr:row>3</xdr:row>
      <xdr:rowOff>125056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CA4EEBD-3D2D-4A69-86BA-BCAF0223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39050" y="536575"/>
          <a:ext cx="2409825" cy="46478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2000250</xdr:colOff>
      <xdr:row>1</xdr:row>
      <xdr:rowOff>47625</xdr:rowOff>
    </xdr:from>
    <xdr:to>
      <xdr:col>6</xdr:col>
      <xdr:colOff>66675</xdr:colOff>
      <xdr:row>1</xdr:row>
      <xdr:rowOff>345257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3D14DCCC-1ABB-45DB-9C13-3BEF2B0A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257175"/>
          <a:ext cx="2600325" cy="297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219074</xdr:rowOff>
    </xdr:from>
    <xdr:to>
      <xdr:col>2</xdr:col>
      <xdr:colOff>561975</xdr:colOff>
      <xdr:row>4</xdr:row>
      <xdr:rowOff>171714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174CA0-A8C8-4B7A-A930-4E483EDEC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" y="428624"/>
          <a:ext cx="1609726" cy="762265"/>
        </a:xfrm>
        <a:prstGeom prst="rect">
          <a:avLst/>
        </a:prstGeom>
      </xdr:spPr>
    </xdr:pic>
    <xdr:clientData/>
  </xdr:twoCellAnchor>
  <xdr:oneCellAnchor>
    <xdr:from>
      <xdr:col>4</xdr:col>
      <xdr:colOff>1343026</xdr:colOff>
      <xdr:row>31</xdr:row>
      <xdr:rowOff>60278</xdr:rowOff>
    </xdr:from>
    <xdr:ext cx="2495550" cy="374077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AB51CCB3-3CE7-4A04-9E90-16D5FC4AFCA7}"/>
            </a:ext>
          </a:extLst>
        </xdr:cNvPr>
        <xdr:cNvSpPr txBox="1"/>
      </xdr:nvSpPr>
      <xdr:spPr>
        <a:xfrm>
          <a:off x="6238876" y="6832553"/>
          <a:ext cx="2495550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hlinkClick xmlns:r="http://schemas.openxmlformats.org/officeDocument/2006/relationships" r:id="rId2" tooltip="https://commons.wikimedia.org/wiki/File:Sample_JReport_Dashboards.png"/>
            </a:rPr>
            <a:t>Esta Foto</a:t>
          </a:r>
          <a:r>
            <a:rPr lang="pt-BR" sz="900"/>
            <a:t> de Autor Desconhecido está licenciado em </a:t>
          </a:r>
          <a:r>
            <a:rPr lang="pt-BR" sz="900">
              <a:hlinkClick xmlns:r="http://schemas.openxmlformats.org/officeDocument/2006/relationships" r:id="rId3" tooltip="https://creativecommons.org/licenses/by-sa/3.0/"/>
            </a:rPr>
            <a:t>CC BY-SA</a:t>
          </a:r>
          <a:endParaRPr lang="pt-BR" sz="900"/>
        </a:p>
      </xdr:txBody>
    </xdr:sp>
    <xdr:clientData/>
  </xdr:oneCellAnchor>
  <xdr:twoCellAnchor>
    <xdr:from>
      <xdr:col>2</xdr:col>
      <xdr:colOff>676275</xdr:colOff>
      <xdr:row>1</xdr:row>
      <xdr:rowOff>228600</xdr:rowOff>
    </xdr:from>
    <xdr:to>
      <xdr:col>4</xdr:col>
      <xdr:colOff>2266950</xdr:colOff>
      <xdr:row>5</xdr:row>
      <xdr:rowOff>38100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83F342BD-A829-44B0-A102-9B6F0967309A}"/>
            </a:ext>
          </a:extLst>
        </xdr:cNvPr>
        <xdr:cNvSpPr txBox="1"/>
      </xdr:nvSpPr>
      <xdr:spPr>
        <a:xfrm>
          <a:off x="2505075" y="438150"/>
          <a:ext cx="51435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DASHBOARD </a:t>
          </a:r>
          <a:br>
            <a:rPr lang="pt-BR" sz="2400" b="1" baseline="0">
              <a:solidFill>
                <a:srgbClr val="002060"/>
              </a:solidFill>
            </a:rPr>
          </a:br>
          <a:r>
            <a:rPr lang="pt-BR" sz="2000" b="1" baseline="0">
              <a:solidFill>
                <a:srgbClr val="002060"/>
              </a:solidFill>
            </a:rPr>
            <a:t>MAIO/2026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76200</xdr:colOff>
      <xdr:row>8</xdr:row>
      <xdr:rowOff>35083</xdr:rowOff>
    </xdr:from>
    <xdr:to>
      <xdr:col>6</xdr:col>
      <xdr:colOff>1031377</xdr:colOff>
      <xdr:row>10</xdr:row>
      <xdr:rowOff>457252</xdr:rowOff>
    </xdr:to>
    <xdr:grpSp>
      <xdr:nvGrpSpPr>
        <xdr:cNvPr id="19" name="Agrupar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447295-1D43-4B49-8E7A-60295F753420}"/>
            </a:ext>
          </a:extLst>
        </xdr:cNvPr>
        <xdr:cNvGrpSpPr/>
      </xdr:nvGrpSpPr>
      <xdr:grpSpPr>
        <a:xfrm>
          <a:off x="10401300" y="2092483"/>
          <a:ext cx="955177" cy="1127019"/>
          <a:chOff x="8117386" y="2421044"/>
          <a:chExt cx="959939" cy="1097224"/>
        </a:xfrm>
      </xdr:grpSpPr>
      <xdr:pic>
        <xdr:nvPicPr>
          <xdr:cNvPr id="20" name="Gráfico 37" descr="Carrinho de compras com preenchimento sólido">
            <a:extLst>
              <a:ext uri="{FF2B5EF4-FFF2-40B4-BE49-F238E27FC236}">
                <a16:creationId xmlns:a16="http://schemas.microsoft.com/office/drawing/2014/main" id="{24B26CC6-3491-CD33-49A4-4CE10EC976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8FFC2B3D-1AE6-DF3B-8611-F51A569E471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139291</xdr:colOff>
      <xdr:row>4</xdr:row>
      <xdr:rowOff>142875</xdr:rowOff>
    </xdr:from>
    <xdr:to>
      <xdr:col>6</xdr:col>
      <xdr:colOff>852785</xdr:colOff>
      <xdr:row>8</xdr:row>
      <xdr:rowOff>38137</xdr:rowOff>
    </xdr:to>
    <xdr:grpSp>
      <xdr:nvGrpSpPr>
        <xdr:cNvPr id="22" name="Agrupar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191AC-D2A3-419D-8EC2-9723F2CA77A0}"/>
            </a:ext>
          </a:extLst>
        </xdr:cNvPr>
        <xdr:cNvGrpSpPr/>
      </xdr:nvGrpSpPr>
      <xdr:grpSpPr>
        <a:xfrm>
          <a:off x="10464391" y="1162050"/>
          <a:ext cx="713494" cy="933487"/>
          <a:chOff x="8190001" y="1419172"/>
          <a:chExt cx="717051" cy="967123"/>
        </a:xfrm>
      </xdr:grpSpPr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4815D0E3-E964-4833-AE1C-D6BDD89CC53C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6A3774BA-772D-3826-224B-354A9098C9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371474</xdr:colOff>
      <xdr:row>1</xdr:row>
      <xdr:rowOff>285750</xdr:rowOff>
    </xdr:from>
    <xdr:to>
      <xdr:col>5</xdr:col>
      <xdr:colOff>2216979</xdr:colOff>
      <xdr:row>4</xdr:row>
      <xdr:rowOff>123825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C8BB98C-E9AE-FB11-24E1-C3336DAF0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0274" r="31703"/>
        <a:stretch/>
      </xdr:blipFill>
      <xdr:spPr>
        <a:xfrm>
          <a:off x="8607424" y="495300"/>
          <a:ext cx="1845505" cy="644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1653604</xdr:colOff>
      <xdr:row>0</xdr:row>
      <xdr:rowOff>221787</xdr:rowOff>
    </xdr:from>
    <xdr:to>
      <xdr:col>3</xdr:col>
      <xdr:colOff>517525</xdr:colOff>
      <xdr:row>5</xdr:row>
      <xdr:rowOff>63500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11E2FDA4-7ED9-4C61-8C70-7F65CF5C6558}"/>
            </a:ext>
          </a:extLst>
        </xdr:cNvPr>
        <xdr:cNvSpPr txBox="1"/>
      </xdr:nvSpPr>
      <xdr:spPr>
        <a:xfrm>
          <a:off x="3469704" y="221787"/>
          <a:ext cx="2375471" cy="8386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</a:t>
          </a:r>
        </a:p>
        <a:p>
          <a:pPr algn="ctr"/>
          <a:r>
            <a:rPr lang="pt-BR" sz="2000" b="1" baseline="0">
              <a:solidFill>
                <a:srgbClr val="002060"/>
              </a:solidFill>
            </a:rPr>
            <a:t>MAIO/2026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40841</xdr:colOff>
      <xdr:row>1</xdr:row>
      <xdr:rowOff>98173</xdr:rowOff>
    </xdr:from>
    <xdr:to>
      <xdr:col>2</xdr:col>
      <xdr:colOff>314325</xdr:colOff>
      <xdr:row>5</xdr:row>
      <xdr:rowOff>48695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9EC16-6888-4B4D-B034-9F692DC2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41" y="383923"/>
          <a:ext cx="1426009" cy="674422"/>
        </a:xfrm>
        <a:prstGeom prst="rect">
          <a:avLst/>
        </a:prstGeom>
      </xdr:spPr>
    </xdr:pic>
    <xdr:clientData/>
  </xdr:twoCellAnchor>
  <xdr:twoCellAnchor>
    <xdr:from>
      <xdr:col>5</xdr:col>
      <xdr:colOff>78286</xdr:colOff>
      <xdr:row>7</xdr:row>
      <xdr:rowOff>254106</xdr:rowOff>
    </xdr:from>
    <xdr:to>
      <xdr:col>5</xdr:col>
      <xdr:colOff>1033463</xdr:colOff>
      <xdr:row>13</xdr:row>
      <xdr:rowOff>180975</xdr:rowOff>
    </xdr:to>
    <xdr:grpSp>
      <xdr:nvGrpSpPr>
        <xdr:cNvPr id="36" name="Agrupar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4687D-94A5-9F45-EE1A-B247E2CB4465}"/>
            </a:ext>
          </a:extLst>
        </xdr:cNvPr>
        <xdr:cNvGrpSpPr/>
      </xdr:nvGrpSpPr>
      <xdr:grpSpPr>
        <a:xfrm>
          <a:off x="9174661" y="1901931"/>
          <a:ext cx="955177" cy="1317519"/>
          <a:chOff x="8117386" y="2421044"/>
          <a:chExt cx="959939" cy="1097224"/>
        </a:xfrm>
      </xdr:grpSpPr>
      <xdr:pic>
        <xdr:nvPicPr>
          <xdr:cNvPr id="31" name="Gráfico 37" descr="Carrinho de compras com preenchimento sólido">
            <a:extLst>
              <a:ext uri="{FF2B5EF4-FFF2-40B4-BE49-F238E27FC236}">
                <a16:creationId xmlns:a16="http://schemas.microsoft.com/office/drawing/2014/main" id="{135472C8-A6AD-E32F-66FB-35AD278694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2" name="CaixaDeTexto 31">
            <a:extLst>
              <a:ext uri="{FF2B5EF4-FFF2-40B4-BE49-F238E27FC236}">
                <a16:creationId xmlns:a16="http://schemas.microsoft.com/office/drawing/2014/main" id="{5F6674A6-E3EB-03C6-D603-3D00B92E4FF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5</xdr:col>
      <xdr:colOff>141377</xdr:colOff>
      <xdr:row>4</xdr:row>
      <xdr:rowOff>133298</xdr:rowOff>
    </xdr:from>
    <xdr:to>
      <xdr:col>5</xdr:col>
      <xdr:colOff>854871</xdr:colOff>
      <xdr:row>7</xdr:row>
      <xdr:rowOff>257160</xdr:rowOff>
    </xdr:to>
    <xdr:grpSp>
      <xdr:nvGrpSpPr>
        <xdr:cNvPr id="35" name="Agrupar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5745BA-B62A-A8E5-1819-091AE60000C4}"/>
            </a:ext>
          </a:extLst>
        </xdr:cNvPr>
        <xdr:cNvGrpSpPr/>
      </xdr:nvGrpSpPr>
      <xdr:grpSpPr>
        <a:xfrm>
          <a:off x="9237752" y="961973"/>
          <a:ext cx="713494" cy="943012"/>
          <a:chOff x="8190001" y="1419172"/>
          <a:chExt cx="717051" cy="967123"/>
        </a:xfrm>
      </xdr:grpSpPr>
      <xdr:sp macro="" textlink="">
        <xdr:nvSpPr>
          <xdr:cNvPr id="27" name="CaixaDeTexto 26">
            <a:extLst>
              <a:ext uri="{FF2B5EF4-FFF2-40B4-BE49-F238E27FC236}">
                <a16:creationId xmlns:a16="http://schemas.microsoft.com/office/drawing/2014/main" id="{FE26EB9D-9564-C990-1E20-5B3BF4A75654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83310AE0-D701-84AB-7C31-78035EADC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595313</xdr:colOff>
      <xdr:row>1</xdr:row>
      <xdr:rowOff>71438</xdr:rowOff>
    </xdr:from>
    <xdr:to>
      <xdr:col>5</xdr:col>
      <xdr:colOff>630412</xdr:colOff>
      <xdr:row>4</xdr:row>
      <xdr:rowOff>31330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4423F15F-9ACE-B788-CE10-6786B2655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0238" y="538163"/>
          <a:ext cx="2244899" cy="5028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1</xdr:col>
      <xdr:colOff>238124</xdr:colOff>
      <xdr:row>4</xdr:row>
      <xdr:rowOff>29928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CF6B9C-804E-43CE-B942-7FBD9FDF7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474" y="304800"/>
          <a:ext cx="1085851" cy="487128"/>
        </a:xfrm>
        <a:prstGeom prst="rect">
          <a:avLst/>
        </a:prstGeom>
      </xdr:spPr>
    </xdr:pic>
    <xdr:clientData/>
  </xdr:twoCellAnchor>
  <xdr:twoCellAnchor>
    <xdr:from>
      <xdr:col>0</xdr:col>
      <xdr:colOff>590177</xdr:colOff>
      <xdr:row>0</xdr:row>
      <xdr:rowOff>0</xdr:rowOff>
    </xdr:from>
    <xdr:to>
      <xdr:col>4</xdr:col>
      <xdr:colOff>2286000</xdr:colOff>
      <xdr:row>4</xdr:row>
      <xdr:rowOff>142876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4A4DD58-6A61-470C-B105-8120124684C2}"/>
            </a:ext>
          </a:extLst>
        </xdr:cNvPr>
        <xdr:cNvSpPr txBox="1"/>
      </xdr:nvSpPr>
      <xdr:spPr>
        <a:xfrm>
          <a:off x="590177" y="0"/>
          <a:ext cx="7956176" cy="123358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Workspace For Education/Renovação 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MAIO/2026</a:t>
          </a:r>
        </a:p>
      </xdr:txBody>
    </xdr:sp>
    <xdr:clientData/>
  </xdr:twoCellAnchor>
  <xdr:twoCellAnchor>
    <xdr:from>
      <xdr:col>6</xdr:col>
      <xdr:colOff>171450</xdr:colOff>
      <xdr:row>7</xdr:row>
      <xdr:rowOff>158</xdr:rowOff>
    </xdr:from>
    <xdr:to>
      <xdr:col>7</xdr:col>
      <xdr:colOff>2677</xdr:colOff>
      <xdr:row>10</xdr:row>
      <xdr:rowOff>52</xdr:rowOff>
    </xdr:to>
    <xdr:grpSp>
      <xdr:nvGrpSpPr>
        <xdr:cNvPr id="4" name="Agrupa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AA2CD-54E3-4BDF-9F0F-6606DF385CD2}"/>
            </a:ext>
          </a:extLst>
        </xdr:cNvPr>
        <xdr:cNvGrpSpPr/>
      </xdr:nvGrpSpPr>
      <xdr:grpSpPr>
        <a:xfrm>
          <a:off x="12592050" y="1943258"/>
          <a:ext cx="1323975" cy="1114319"/>
          <a:chOff x="8117386" y="2421044"/>
          <a:chExt cx="959939" cy="1097224"/>
        </a:xfrm>
      </xdr:grpSpPr>
      <xdr:pic>
        <xdr:nvPicPr>
          <xdr:cNvPr id="5" name="Gráfico 37" descr="Carrinho de compras com preenchimento sólido">
            <a:extLst>
              <a:ext uri="{FF2B5EF4-FFF2-40B4-BE49-F238E27FC236}">
                <a16:creationId xmlns:a16="http://schemas.microsoft.com/office/drawing/2014/main" id="{61E0FC9E-5FBF-F88E-F146-FA391E8D3C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A623522F-F027-9E1B-F61A-FA2C2FDF895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510953</xdr:colOff>
      <xdr:row>3</xdr:row>
      <xdr:rowOff>133350</xdr:rowOff>
    </xdr:from>
    <xdr:to>
      <xdr:col>6</xdr:col>
      <xdr:colOff>1292413</xdr:colOff>
      <xdr:row>7</xdr:row>
      <xdr:rowOff>37</xdr:rowOff>
    </xdr:to>
    <xdr:grpSp>
      <xdr:nvGrpSpPr>
        <xdr:cNvPr id="7" name="Agrupar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4D9A44-3A6F-4A76-87A8-BE67A10B6BEE}"/>
            </a:ext>
          </a:extLst>
        </xdr:cNvPr>
        <xdr:cNvGrpSpPr/>
      </xdr:nvGrpSpPr>
      <xdr:grpSpPr>
        <a:xfrm>
          <a:off x="12931553" y="1009650"/>
          <a:ext cx="781460" cy="933487"/>
          <a:chOff x="8190001" y="1419172"/>
          <a:chExt cx="717051" cy="96712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9C5C7C25-D633-EA92-846D-B4D273CC298B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D1B14050-63ED-5E1B-066A-FFF6357D11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5</xdr:col>
      <xdr:colOff>3361</xdr:colOff>
      <xdr:row>4</xdr:row>
      <xdr:rowOff>93306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38D012F-87D9-4458-8977-13CB21F1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8350" y="536575"/>
          <a:ext cx="2625725" cy="46478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2000250</xdr:colOff>
      <xdr:row>1</xdr:row>
      <xdr:rowOff>47625</xdr:rowOff>
    </xdr:from>
    <xdr:to>
      <xdr:col>5</xdr:col>
      <xdr:colOff>3361</xdr:colOff>
      <xdr:row>2</xdr:row>
      <xdr:rowOff>161107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5BBEAF2-BC3F-4515-8C1E-81AD62BD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0" y="257175"/>
          <a:ext cx="2816225" cy="2976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190499</xdr:rowOff>
    </xdr:from>
    <xdr:to>
      <xdr:col>3</xdr:col>
      <xdr:colOff>562197</xdr:colOff>
      <xdr:row>4</xdr:row>
      <xdr:rowOff>12699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A01F67-30DA-4AAB-A4EE-5C593C59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190499"/>
          <a:ext cx="1143000" cy="581025"/>
        </a:xfrm>
        <a:prstGeom prst="rect">
          <a:avLst/>
        </a:prstGeom>
      </xdr:spPr>
    </xdr:pic>
    <xdr:clientData/>
  </xdr:twoCellAnchor>
  <xdr:twoCellAnchor editAs="oneCell">
    <xdr:from>
      <xdr:col>9</xdr:col>
      <xdr:colOff>243663</xdr:colOff>
      <xdr:row>2</xdr:row>
      <xdr:rowOff>22151</xdr:rowOff>
    </xdr:from>
    <xdr:to>
      <xdr:col>10</xdr:col>
      <xdr:colOff>1063994</xdr:colOff>
      <xdr:row>3</xdr:row>
      <xdr:rowOff>107811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985F20-227D-4460-A8FA-0EE98D09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3634" y="398721"/>
          <a:ext cx="2124075" cy="270770"/>
        </a:xfrm>
        <a:prstGeom prst="rect">
          <a:avLst/>
        </a:prstGeom>
      </xdr:spPr>
    </xdr:pic>
    <xdr:clientData/>
  </xdr:twoCellAnchor>
  <xdr:oneCellAnchor>
    <xdr:from>
      <xdr:col>5</xdr:col>
      <xdr:colOff>1847850</xdr:colOff>
      <xdr:row>1</xdr:row>
      <xdr:rowOff>171450</xdr:rowOff>
    </xdr:from>
    <xdr:ext cx="1714500" cy="46801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2BF56EF-6B0A-6684-9CCC-8A02955281F1}"/>
            </a:ext>
          </a:extLst>
        </xdr:cNvPr>
        <xdr:cNvSpPr txBox="1"/>
      </xdr:nvSpPr>
      <xdr:spPr>
        <a:xfrm>
          <a:off x="5257800" y="361950"/>
          <a:ext cx="17145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2400" b="1">
              <a:solidFill>
                <a:srgbClr val="002060"/>
              </a:solidFill>
            </a:rPr>
            <a:t>COTAÇÃO</a:t>
          </a:r>
        </a:p>
      </xdr:txBody>
    </xdr:sp>
    <xdr:clientData/>
  </xdr:oneCellAnchor>
  <xdr:twoCellAnchor>
    <xdr:from>
      <xdr:col>11</xdr:col>
      <xdr:colOff>215491</xdr:colOff>
      <xdr:row>4</xdr:row>
      <xdr:rowOff>133350</xdr:rowOff>
    </xdr:from>
    <xdr:to>
      <xdr:col>12</xdr:col>
      <xdr:colOff>481310</xdr:colOff>
      <xdr:row>7</xdr:row>
      <xdr:rowOff>47662</xdr:rowOff>
    </xdr:to>
    <xdr:grpSp>
      <xdr:nvGrpSpPr>
        <xdr:cNvPr id="25" name="Agrupar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CD0BC6-9E0D-4499-8E5F-986FD42F33EE}"/>
            </a:ext>
          </a:extLst>
        </xdr:cNvPr>
        <xdr:cNvGrpSpPr/>
      </xdr:nvGrpSpPr>
      <xdr:grpSpPr>
        <a:xfrm>
          <a:off x="13550491" y="885825"/>
          <a:ext cx="713494" cy="943012"/>
          <a:chOff x="8190001" y="1419172"/>
          <a:chExt cx="717051" cy="967123"/>
        </a:xfrm>
      </xdr:grpSpPr>
      <xdr:sp macro="" textlink="">
        <xdr:nvSpPr>
          <xdr:cNvPr id="26" name="CaixaDeTexto 25">
            <a:extLst>
              <a:ext uri="{FF2B5EF4-FFF2-40B4-BE49-F238E27FC236}">
                <a16:creationId xmlns:a16="http://schemas.microsoft.com/office/drawing/2014/main" id="{14B9DE0E-F8CE-E9E9-620E-05369CF03F19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7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4323D179-3FB4-3E77-33E2-994B6CDFC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12</xdr:col>
      <xdr:colOff>1032933</xdr:colOff>
      <xdr:row>25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224DE8-C0DC-456A-A403-6A882B65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8348133" cy="4695825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0</xdr:row>
      <xdr:rowOff>123825</xdr:rowOff>
    </xdr:from>
    <xdr:to>
      <xdr:col>12</xdr:col>
      <xdr:colOff>742950</xdr:colOff>
      <xdr:row>3</xdr:row>
      <xdr:rowOff>76200</xdr:rowOff>
    </xdr:to>
    <xdr:sp macro="" textlink="">
      <xdr:nvSpPr>
        <xdr:cNvPr id="3" name="Seta: Curva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7D39B-6ACD-4B15-93B4-B4477EBD4968}"/>
            </a:ext>
          </a:extLst>
        </xdr:cNvPr>
        <xdr:cNvSpPr/>
      </xdr:nvSpPr>
      <xdr:spPr>
        <a:xfrm>
          <a:off x="7429500" y="123825"/>
          <a:ext cx="628650" cy="523875"/>
        </a:xfrm>
        <a:prstGeom prst="curved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D87BE-A95E-4399-B221-4EB30D91A613}" name="Tabela1" displayName="Tabela1" ref="B8:F25" totalsRowShown="0" headerRowDxfId="53" dataDxfId="52" headerRowBorderDxfId="50" tableBorderDxfId="51" totalsRowBorderDxfId="49">
  <autoFilter ref="B8:F25" xr:uid="{B3E48175-3740-4903-8D31-7018047B2A4A}"/>
  <tableColumns count="5">
    <tableColumn id="1" xr3:uid="{3C3B7D1D-F8EA-4A8E-A9EC-85F681369179}" name="PART NUMBER" dataDxfId="48"/>
    <tableColumn id="2" xr3:uid="{5852A929-508F-4168-8981-BD822953761D}" name="DESCRIÇÃO" dataDxfId="47"/>
    <tableColumn id="3" xr3:uid="{B7A53479-E1D2-4984-9796-E434C645B21D}" name="Escopo dos serviços" dataDxfId="46"/>
    <tableColumn id="6" xr3:uid="{9B1D65B7-6A44-4869-A218-97A7FAC6D7EC}" name="PREÇO UNITÁRIO" dataDxfId="45"/>
    <tableColumn id="4" xr3:uid="{446E810F-C8FE-434E-B3CA-84B1559ED5D0}" name="MODELO DE COBRANÇA" dataDxfId="44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5ECB50-F402-46FE-A95D-5A5F96999CEC}" name="Tabela43" displayName="Tabela43" ref="B6:F14" totalsRowShown="0" headerRowDxfId="43" dataDxfId="42" headerRowBorderDxfId="40" tableBorderDxfId="41" totalsRowBorderDxfId="39">
  <autoFilter ref="B6:F14" xr:uid="{C10F3BF9-C497-4258-9213-47C86AAFDC5E}"/>
  <tableColumns count="5">
    <tableColumn id="1" xr3:uid="{6041F9F1-DB9F-47A5-8FD7-FF6B57B7ADD1}" name="PN" dataDxfId="38"/>
    <tableColumn id="2" xr3:uid="{3C207F61-D4D2-4A0A-866A-5EC633BFC7BD}" name="DESCRIÇÃO" dataDxfId="37"/>
    <tableColumn id="3" xr3:uid="{3310C2D2-1A3C-4B30-8169-94DFDC576BAF}" name="PREÇO UNITÁRIO" dataDxfId="36"/>
    <tableColumn id="4" xr3:uid="{48854152-A472-4B14-946F-6C7A6A656984}" name="OBSERVAÇÃO" dataDxfId="35"/>
    <tableColumn id="5" xr3:uid="{53928808-EC96-4408-88B6-D0084D564790}" name="PRÉ-REQUISITOS" dataDxfId="3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07BBDB-D112-49A5-9D07-2B4A9B189000}" name="Tabela434" displayName="Tabela434" ref="B7:F17" totalsRowShown="0" headerRowDxfId="33" dataDxfId="32" headerRowBorderDxfId="30" tableBorderDxfId="31" totalsRowBorderDxfId="29">
  <autoFilter ref="B7:F17" xr:uid="{C10F3BF9-C497-4258-9213-47C86AAFDC5E}"/>
  <tableColumns count="5">
    <tableColumn id="1" xr3:uid="{A7BBAC9B-A521-425D-A8DC-D0F3CF904B02}" name="PART NUMBER" dataDxfId="28"/>
    <tableColumn id="2" xr3:uid="{F6F1FA33-9BD6-4E30-8817-801182A6D5CE}" name="DESCRIÇÃO" dataDxfId="27"/>
    <tableColumn id="3" xr3:uid="{889F3200-4AC4-4B71-8E12-6169D563FB85}" name="PREÇO UNITÁRIO" dataDxfId="26"/>
    <tableColumn id="4" xr3:uid="{28A5F50C-9236-42ED-A1DC-E05EF91F796A}" name="OBSERVAÇÃO " dataDxfId="25"/>
    <tableColumn id="5" xr3:uid="{E4F421E8-EB16-4E13-B9E1-8F4E7EF5D823}" name="PRÉ-REQUISITOS" dataDxfId="2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CBAC11-77FA-4587-B628-074C72B3E6B0}" name="Tabela15" displayName="Tabela15" ref="B7:E8" totalsRowShown="0" headerRowDxfId="23" dataDxfId="22" headerRowBorderDxfId="20" tableBorderDxfId="21" totalsRowBorderDxfId="19">
  <autoFilter ref="B7:E8" xr:uid="{B3E48175-3740-4903-8D31-7018047B2A4A}">
    <filterColumn colId="0" hiddenButton="1"/>
    <filterColumn colId="1" hiddenButton="1"/>
    <filterColumn colId="2" hiddenButton="1"/>
    <filterColumn colId="3" hiddenButton="1"/>
  </autoFilter>
  <tableColumns count="4">
    <tableColumn id="1" xr3:uid="{61338838-782C-4681-B8C0-D6021F703435}" name="PART NUMBER" dataDxfId="17" totalsRowDxfId="18"/>
    <tableColumn id="2" xr3:uid="{F098D83D-4C80-4F84-8812-57FBCE2FB64E}" name="DESCRIÇÃO" dataDxfId="15" totalsRowDxfId="16"/>
    <tableColumn id="7" xr3:uid="{181250F3-60B4-45B1-A21E-ABB8E38150DC}" name="PREÇO UNITÁRIO" dataDxfId="13" totalsRowDxfId="14"/>
    <tableColumn id="4" xr3:uid="{3E6D0090-300A-4DAE-B29B-7F0E622601B9}" name="MODELO DE COBRANÇA" dataDxfId="11" totalsRowDxfId="12"/>
  </tableColumns>
  <tableStyleInfo name="TableStyleLight8" showFirstColumn="0" showLastColumn="0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FE3970-2848-4AC4-8FA6-1188A425A395}" name="Tabela436" displayName="Tabela436" ref="B6:F28" totalsRowShown="0" headerRowDxfId="10" dataDxfId="9" headerRowBorderDxfId="7" tableBorderDxfId="8" totalsRowBorderDxfId="6">
  <autoFilter ref="B6:F28" xr:uid="{A3FE3970-2848-4AC4-8FA6-1188A425A395}"/>
  <tableColumns count="5">
    <tableColumn id="1" xr3:uid="{CA0D730C-888E-4240-B3F9-B7503CD30E4A}" name="PN" dataDxfId="5"/>
    <tableColumn id="2" xr3:uid="{B057F51C-C8E8-40AC-A89B-60E4728DB1A8}" name="DESCRIÇÃO" dataDxfId="4"/>
    <tableColumn id="3" xr3:uid="{94C68001-780F-4373-BD57-1E992C1BC49A}" name="PREÇO UNITÁRIO" dataDxfId="3"/>
    <tableColumn id="4" xr3:uid="{8AE7593D-B937-45A5-A2EA-359798DFD3E3}" name="OBSERVAÇÃO" dataDxfId="2"/>
    <tableColumn id="5" xr3:uid="{0DD8493A-3E0B-44E6-975B-38D25CB0B713}" name="PRÉ-REQUISITOS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L26"/>
  <sheetViews>
    <sheetView showGridLines="0" showRowColHeaders="0" tabSelected="1" zoomScale="80" zoomScaleNormal="80" workbookViewId="0"/>
  </sheetViews>
  <sheetFormatPr defaultColWidth="0" defaultRowHeight="14.45" zeroHeight="1"/>
  <cols>
    <col min="1" max="3" width="5.28515625" customWidth="1"/>
    <col min="4" max="4" width="4.7109375" customWidth="1"/>
    <col min="5" max="5" width="5.42578125" customWidth="1"/>
    <col min="6" max="9" width="9.140625" customWidth="1"/>
    <col min="10" max="10" width="60.140625" customWidth="1"/>
    <col min="11" max="11" width="37.7109375" customWidth="1"/>
    <col min="12" max="12" width="4.140625" customWidth="1"/>
    <col min="13" max="16384" width="9.140625" hidden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</row>
    <row r="3" spans="1:12">
      <c r="A3" s="2"/>
    </row>
    <row r="4" spans="1:12">
      <c r="A4" s="2"/>
    </row>
    <row r="5" spans="1:12">
      <c r="A5" s="2"/>
    </row>
    <row r="6" spans="1:12">
      <c r="A6" s="2"/>
    </row>
    <row r="7" spans="1:12">
      <c r="A7" s="2"/>
    </row>
    <row r="8" spans="1:12">
      <c r="A8" s="2"/>
    </row>
    <row r="9" spans="1:12">
      <c r="A9" s="2"/>
    </row>
    <row r="10" spans="1:12">
      <c r="A10" s="2"/>
    </row>
    <row r="11" spans="1:12">
      <c r="A11" s="2"/>
    </row>
    <row r="12" spans="1:12">
      <c r="A12" s="2"/>
    </row>
    <row r="13" spans="1:12">
      <c r="A13" s="2"/>
    </row>
    <row r="14" spans="1:12">
      <c r="A14" s="2"/>
    </row>
    <row r="15" spans="1:12">
      <c r="A15" s="2"/>
    </row>
    <row r="16" spans="1:12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</sheetData>
  <sheetProtection formatCells="0" formatColumns="0" formatRows="0" insertColumns="0" insertRows="0" insertHyperlinks="0" deleteColumns="0" deleteRows="0" selectLockedCells="1" pivotTables="0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05C1-0ACD-445C-91AD-7320B3896A7B}">
  <sheetPr codeName="Planilha2"/>
  <dimension ref="B1:Q52"/>
  <sheetViews>
    <sheetView showGridLines="0" zoomScale="85" zoomScaleNormal="85" workbookViewId="0"/>
  </sheetViews>
  <sheetFormatPr defaultRowHeight="14.25" customHeight="1"/>
  <cols>
    <col min="2" max="2" width="17.28515625" customWidth="1"/>
    <col min="3" max="3" width="50.28515625" customWidth="1"/>
    <col min="4" max="4" width="22.7109375" hidden="1" customWidth="1"/>
    <col min="5" max="5" width="20.42578125" customWidth="1"/>
    <col min="6" max="6" width="36.85546875" bestFit="1" customWidth="1"/>
    <col min="7" max="7" width="16.5703125" customWidth="1"/>
    <col min="11" max="11" width="11.5703125" customWidth="1"/>
    <col min="12" max="12" width="14.42578125" customWidth="1"/>
    <col min="13" max="13" width="4.42578125" customWidth="1"/>
    <col min="14" max="14" width="4.28515625" customWidth="1"/>
  </cols>
  <sheetData>
    <row r="1" spans="2:17" ht="22.5" customHeight="1"/>
    <row r="2" spans="2:17" ht="14.25" customHeight="1">
      <c r="B2" s="121" t="s">
        <v>0</v>
      </c>
      <c r="C2" s="121"/>
      <c r="D2" s="121"/>
      <c r="E2" s="121"/>
      <c r="F2" s="121"/>
    </row>
    <row r="3" spans="2:17" ht="14.25" customHeight="1">
      <c r="B3" s="121"/>
      <c r="C3" s="121"/>
      <c r="D3" s="121"/>
      <c r="E3" s="121"/>
      <c r="F3" s="121"/>
      <c r="L3" s="102"/>
      <c r="M3" s="102"/>
      <c r="N3" s="102"/>
    </row>
    <row r="4" spans="2:17" ht="14.25" customHeight="1" thickBot="1">
      <c r="B4" s="121"/>
      <c r="C4" s="121"/>
      <c r="D4" s="121"/>
      <c r="E4" s="121"/>
      <c r="F4" s="121"/>
      <c r="L4" s="104"/>
      <c r="M4" s="105"/>
      <c r="N4" s="105"/>
    </row>
    <row r="5" spans="2:17" ht="14.25" customHeight="1" thickBot="1">
      <c r="B5" s="22"/>
      <c r="C5" s="22"/>
      <c r="D5" s="22"/>
      <c r="E5" s="22"/>
      <c r="F5" s="22"/>
      <c r="L5" s="30"/>
      <c r="M5" s="30"/>
      <c r="N5" s="30"/>
    </row>
    <row r="6" spans="2:17" ht="14.25" customHeight="1" thickBot="1">
      <c r="H6" s="128" t="s">
        <v>1</v>
      </c>
      <c r="I6" s="129"/>
      <c r="J6" s="129"/>
      <c r="K6" s="129"/>
      <c r="L6" s="129"/>
      <c r="M6" s="129"/>
      <c r="N6" s="130"/>
    </row>
    <row r="7" spans="2:17" ht="14.25" customHeight="1">
      <c r="F7" s="32" t="s">
        <v>2</v>
      </c>
      <c r="H7" s="122" t="str">
        <f>IFERROR(VLOOKUP(L4,B:D,3,0)," ")</f>
        <v xml:space="preserve"> </v>
      </c>
      <c r="I7" s="123"/>
      <c r="J7" s="123"/>
      <c r="K7" s="123"/>
      <c r="L7" s="123"/>
      <c r="M7" s="123"/>
      <c r="N7" s="124"/>
    </row>
    <row r="8" spans="2:17" ht="36" customHeight="1">
      <c r="B8" s="31" t="s">
        <v>3</v>
      </c>
      <c r="C8" s="28" t="s">
        <v>4</v>
      </c>
      <c r="D8" s="28" t="s">
        <v>5</v>
      </c>
      <c r="E8" s="29" t="s">
        <v>6</v>
      </c>
      <c r="F8" s="28" t="s">
        <v>7</v>
      </c>
      <c r="H8" s="122"/>
      <c r="I8" s="123"/>
      <c r="J8" s="123"/>
      <c r="K8" s="123"/>
      <c r="L8" s="123"/>
      <c r="M8" s="123"/>
      <c r="N8" s="124"/>
    </row>
    <row r="9" spans="2:17" ht="14.25" customHeight="1">
      <c r="B9" s="23" t="s">
        <v>8</v>
      </c>
      <c r="C9" s="24" t="s">
        <v>9</v>
      </c>
      <c r="D9" s="25" t="s">
        <v>10</v>
      </c>
      <c r="E9" s="45">
        <v>35.200200000000002</v>
      </c>
      <c r="F9" s="24" t="s">
        <v>11</v>
      </c>
      <c r="H9" s="122"/>
      <c r="I9" s="123"/>
      <c r="J9" s="123"/>
      <c r="K9" s="123"/>
      <c r="L9" s="123"/>
      <c r="M9" s="123"/>
      <c r="N9" s="124"/>
      <c r="Q9">
        <v>5</v>
      </c>
    </row>
    <row r="10" spans="2:17" ht="14.25" customHeight="1">
      <c r="B10" s="23" t="s">
        <v>12</v>
      </c>
      <c r="C10" s="24" t="s">
        <v>13</v>
      </c>
      <c r="D10" s="25" t="s">
        <v>10</v>
      </c>
      <c r="E10" s="45">
        <v>29.3352</v>
      </c>
      <c r="F10" s="24" t="s">
        <v>11</v>
      </c>
      <c r="H10" s="122"/>
      <c r="I10" s="123"/>
      <c r="J10" s="123"/>
      <c r="K10" s="123"/>
      <c r="L10" s="123"/>
      <c r="M10" s="123"/>
      <c r="N10" s="124"/>
    </row>
    <row r="11" spans="2:17" ht="14.25" customHeight="1">
      <c r="B11" s="23" t="s">
        <v>14</v>
      </c>
      <c r="C11" s="24" t="s">
        <v>15</v>
      </c>
      <c r="D11" s="25" t="s">
        <v>10</v>
      </c>
      <c r="E11" s="45">
        <v>23.470200000000002</v>
      </c>
      <c r="F11" s="24" t="s">
        <v>11</v>
      </c>
      <c r="H11" s="122"/>
      <c r="I11" s="123"/>
      <c r="J11" s="123"/>
      <c r="K11" s="123"/>
      <c r="L11" s="123"/>
      <c r="M11" s="123"/>
      <c r="N11" s="124"/>
    </row>
    <row r="12" spans="2:17" ht="14.25" customHeight="1">
      <c r="B12" s="23" t="s">
        <v>16</v>
      </c>
      <c r="C12" s="24" t="s">
        <v>17</v>
      </c>
      <c r="D12" s="25" t="s">
        <v>10</v>
      </c>
      <c r="E12" s="45">
        <v>17.605200000000004</v>
      </c>
      <c r="F12" s="24" t="s">
        <v>11</v>
      </c>
      <c r="H12" s="122"/>
      <c r="I12" s="123"/>
      <c r="J12" s="123"/>
      <c r="K12" s="123"/>
      <c r="L12" s="123"/>
      <c r="M12" s="123"/>
      <c r="N12" s="124"/>
    </row>
    <row r="13" spans="2:17" ht="14.25" customHeight="1">
      <c r="B13" s="23" t="s">
        <v>18</v>
      </c>
      <c r="C13" s="24" t="s">
        <v>19</v>
      </c>
      <c r="D13" s="25" t="s">
        <v>10</v>
      </c>
      <c r="E13" s="45">
        <v>11.73</v>
      </c>
      <c r="F13" s="24" t="s">
        <v>11</v>
      </c>
      <c r="H13" s="122"/>
      <c r="I13" s="123"/>
      <c r="J13" s="123"/>
      <c r="K13" s="123"/>
      <c r="L13" s="123"/>
      <c r="M13" s="123"/>
      <c r="N13" s="124"/>
    </row>
    <row r="14" spans="2:17" ht="14.25" customHeight="1">
      <c r="B14" s="23" t="s">
        <v>20</v>
      </c>
      <c r="C14" s="24" t="s">
        <v>21</v>
      </c>
      <c r="D14" s="25" t="s">
        <v>22</v>
      </c>
      <c r="E14" s="45">
        <v>58.670400000000001</v>
      </c>
      <c r="F14" s="24" t="s">
        <v>11</v>
      </c>
      <c r="H14" s="122"/>
      <c r="I14" s="123"/>
      <c r="J14" s="123"/>
      <c r="K14" s="123"/>
      <c r="L14" s="123"/>
      <c r="M14" s="123"/>
      <c r="N14" s="124"/>
    </row>
    <row r="15" spans="2:17" ht="14.25" customHeight="1">
      <c r="B15" s="23" t="s">
        <v>23</v>
      </c>
      <c r="C15" s="24" t="s">
        <v>24</v>
      </c>
      <c r="D15" s="25" t="s">
        <v>22</v>
      </c>
      <c r="E15" s="45">
        <v>46.940400000000004</v>
      </c>
      <c r="F15" s="24" t="s">
        <v>11</v>
      </c>
      <c r="H15" s="122"/>
      <c r="I15" s="123"/>
      <c r="J15" s="123"/>
      <c r="K15" s="123"/>
      <c r="L15" s="123"/>
      <c r="M15" s="123"/>
      <c r="N15" s="124"/>
    </row>
    <row r="16" spans="2:17" ht="14.25" customHeight="1">
      <c r="B16" s="23" t="s">
        <v>25</v>
      </c>
      <c r="C16" s="24" t="s">
        <v>26</v>
      </c>
      <c r="D16" s="25" t="s">
        <v>22</v>
      </c>
      <c r="E16" s="45">
        <v>35.200199999999995</v>
      </c>
      <c r="F16" s="24" t="s">
        <v>11</v>
      </c>
      <c r="H16" s="122"/>
      <c r="I16" s="123"/>
      <c r="J16" s="123"/>
      <c r="K16" s="123"/>
      <c r="L16" s="123"/>
      <c r="M16" s="123"/>
      <c r="N16" s="124"/>
    </row>
    <row r="17" spans="2:14" ht="14.25" customHeight="1">
      <c r="B17" s="23" t="s">
        <v>27</v>
      </c>
      <c r="C17" s="24" t="s">
        <v>28</v>
      </c>
      <c r="D17" s="25" t="s">
        <v>22</v>
      </c>
      <c r="E17" s="45">
        <v>29.3352</v>
      </c>
      <c r="F17" s="24" t="s">
        <v>11</v>
      </c>
      <c r="H17" s="122"/>
      <c r="I17" s="123"/>
      <c r="J17" s="123"/>
      <c r="K17" s="123"/>
      <c r="L17" s="123"/>
      <c r="M17" s="123"/>
      <c r="N17" s="124"/>
    </row>
    <row r="18" spans="2:14" ht="14.25" customHeight="1">
      <c r="B18" s="23" t="s">
        <v>29</v>
      </c>
      <c r="C18" s="24" t="s">
        <v>30</v>
      </c>
      <c r="D18" s="25" t="s">
        <v>22</v>
      </c>
      <c r="E18" s="45">
        <v>11.73</v>
      </c>
      <c r="F18" s="24" t="s">
        <v>11</v>
      </c>
      <c r="H18" s="122"/>
      <c r="I18" s="123"/>
      <c r="J18" s="123"/>
      <c r="K18" s="123"/>
      <c r="L18" s="123"/>
      <c r="M18" s="123"/>
      <c r="N18" s="124"/>
    </row>
    <row r="19" spans="2:14" ht="14.25" customHeight="1">
      <c r="B19" s="23" t="s">
        <v>31</v>
      </c>
      <c r="C19" s="24" t="s">
        <v>32</v>
      </c>
      <c r="D19" s="25" t="s">
        <v>33</v>
      </c>
      <c r="E19" s="45">
        <v>938.71619999999996</v>
      </c>
      <c r="F19" s="24" t="s">
        <v>34</v>
      </c>
      <c r="H19" s="122"/>
      <c r="I19" s="123"/>
      <c r="J19" s="123"/>
      <c r="K19" s="123"/>
      <c r="L19" s="123"/>
      <c r="M19" s="123"/>
      <c r="N19" s="124"/>
    </row>
    <row r="20" spans="2:14" ht="14.25" customHeight="1">
      <c r="B20" s="23" t="s">
        <v>35</v>
      </c>
      <c r="C20" s="24" t="s">
        <v>36</v>
      </c>
      <c r="D20" s="25" t="s">
        <v>37</v>
      </c>
      <c r="E20" s="45">
        <v>234.6816</v>
      </c>
      <c r="F20" s="24" t="s">
        <v>38</v>
      </c>
      <c r="H20" s="122"/>
      <c r="I20" s="123"/>
      <c r="J20" s="123"/>
      <c r="K20" s="123"/>
      <c r="L20" s="123"/>
      <c r="M20" s="123"/>
      <c r="N20" s="124"/>
    </row>
    <row r="21" spans="2:14" ht="14.25" customHeight="1">
      <c r="B21" s="23" t="s">
        <v>39</v>
      </c>
      <c r="C21" s="24" t="s">
        <v>40</v>
      </c>
      <c r="D21" s="25" t="s">
        <v>41</v>
      </c>
      <c r="E21" s="45">
        <v>234.6816</v>
      </c>
      <c r="F21" s="24" t="s">
        <v>38</v>
      </c>
      <c r="H21" s="122"/>
      <c r="I21" s="123"/>
      <c r="J21" s="123"/>
      <c r="K21" s="123"/>
      <c r="L21" s="123"/>
      <c r="M21" s="123"/>
      <c r="N21" s="124"/>
    </row>
    <row r="22" spans="2:14" ht="14.25" customHeight="1">
      <c r="B22" s="23" t="s">
        <v>42</v>
      </c>
      <c r="C22" s="24" t="s">
        <v>43</v>
      </c>
      <c r="D22" s="25" t="s">
        <v>44</v>
      </c>
      <c r="E22" s="45">
        <v>117.3408</v>
      </c>
      <c r="F22" s="24" t="s">
        <v>38</v>
      </c>
      <c r="H22" s="122"/>
      <c r="I22" s="123"/>
      <c r="J22" s="123"/>
      <c r="K22" s="123"/>
      <c r="L22" s="123"/>
      <c r="M22" s="123"/>
      <c r="N22" s="124"/>
    </row>
    <row r="23" spans="2:14" ht="14.25" customHeight="1">
      <c r="B23" s="23" t="s">
        <v>45</v>
      </c>
      <c r="C23" s="24" t="s">
        <v>46</v>
      </c>
      <c r="D23" s="25" t="s">
        <v>37</v>
      </c>
      <c r="E23" s="45">
        <v>117.3408</v>
      </c>
      <c r="F23" s="24" t="s">
        <v>47</v>
      </c>
      <c r="H23" s="122"/>
      <c r="I23" s="123"/>
      <c r="J23" s="123"/>
      <c r="K23" s="123"/>
      <c r="L23" s="123"/>
      <c r="M23" s="123"/>
      <c r="N23" s="124"/>
    </row>
    <row r="24" spans="2:14" ht="14.25" customHeight="1">
      <c r="B24" s="23" t="s">
        <v>48</v>
      </c>
      <c r="C24" s="24" t="s">
        <v>49</v>
      </c>
      <c r="D24" s="25" t="s">
        <v>41</v>
      </c>
      <c r="E24" s="45">
        <v>117.3408</v>
      </c>
      <c r="F24" s="24" t="s">
        <v>47</v>
      </c>
      <c r="H24" s="122"/>
      <c r="I24" s="123"/>
      <c r="J24" s="123"/>
      <c r="K24" s="123"/>
      <c r="L24" s="123"/>
      <c r="M24" s="123"/>
      <c r="N24" s="124"/>
    </row>
    <row r="25" spans="2:14" ht="14.25" customHeight="1" thickBot="1">
      <c r="B25" s="26" t="s">
        <v>50</v>
      </c>
      <c r="C25" s="27" t="s">
        <v>51</v>
      </c>
      <c r="D25" s="27" t="s">
        <v>52</v>
      </c>
      <c r="E25" s="35">
        <v>117.3408</v>
      </c>
      <c r="F25" s="27" t="s">
        <v>47</v>
      </c>
      <c r="H25" s="125"/>
      <c r="I25" s="126"/>
      <c r="J25" s="126"/>
      <c r="K25" s="126"/>
      <c r="L25" s="126"/>
      <c r="M25" s="126"/>
      <c r="N25" s="127"/>
    </row>
    <row r="26" spans="2:14" ht="14.25" customHeight="1">
      <c r="B26" s="15"/>
      <c r="C26" s="18"/>
      <c r="F26" s="17"/>
    </row>
    <row r="27" spans="2:14" ht="14.25" customHeight="1">
      <c r="B27" s="15"/>
      <c r="C27" s="18"/>
      <c r="F27" s="17"/>
    </row>
    <row r="28" spans="2:14" ht="14.25" customHeight="1">
      <c r="B28" s="15"/>
      <c r="C28" s="18"/>
      <c r="F28" s="17"/>
    </row>
    <row r="29" spans="2:14" ht="14.25" customHeight="1">
      <c r="B29" s="15"/>
      <c r="C29" s="18"/>
      <c r="F29" s="17"/>
    </row>
    <row r="30" spans="2:14" ht="14.25" customHeight="1">
      <c r="B30" s="15"/>
      <c r="C30" s="18"/>
      <c r="F30" s="17"/>
    </row>
    <row r="31" spans="2:14" ht="14.25" customHeight="1">
      <c r="B31" s="15"/>
      <c r="C31" s="18"/>
      <c r="F31" s="17"/>
    </row>
    <row r="32" spans="2:14" ht="14.25" customHeight="1">
      <c r="B32" s="15"/>
      <c r="C32" s="18"/>
      <c r="F32" s="17"/>
      <c r="G32" s="14"/>
    </row>
    <row r="33" spans="2:7" ht="14.25" customHeight="1">
      <c r="B33" s="15"/>
      <c r="C33" s="18"/>
      <c r="F33" s="17"/>
      <c r="G33" s="15"/>
    </row>
    <row r="34" spans="2:7" ht="14.25" customHeight="1">
      <c r="B34" s="15"/>
      <c r="C34" s="18"/>
      <c r="F34" s="17"/>
      <c r="G34" s="15"/>
    </row>
    <row r="35" spans="2:7" ht="14.25" customHeight="1">
      <c r="B35" s="15"/>
      <c r="C35" s="18"/>
      <c r="F35" s="17"/>
      <c r="G35" s="15"/>
    </row>
    <row r="36" spans="2:7" ht="14.25" customHeight="1">
      <c r="B36" s="15"/>
      <c r="C36" s="18"/>
      <c r="F36" s="17"/>
      <c r="G36" s="16"/>
    </row>
    <row r="37" spans="2:7" ht="14.25" customHeight="1">
      <c r="B37" s="15"/>
      <c r="C37" s="18"/>
      <c r="F37" s="17"/>
    </row>
    <row r="38" spans="2:7" ht="14.25" customHeight="1">
      <c r="B38" s="15"/>
      <c r="C38" s="18"/>
      <c r="F38" s="17"/>
    </row>
    <row r="39" spans="2:7" ht="14.25" customHeight="1">
      <c r="B39" s="15"/>
      <c r="C39" s="18"/>
      <c r="F39" s="17"/>
    </row>
    <row r="40" spans="2:7" ht="14.25" customHeight="1">
      <c r="B40" s="15"/>
      <c r="C40" s="18"/>
      <c r="F40" s="17"/>
    </row>
    <row r="41" spans="2:7" ht="14.25" customHeight="1">
      <c r="B41" s="15"/>
      <c r="C41" s="18"/>
      <c r="F41" s="17"/>
    </row>
    <row r="42" spans="2:7" ht="14.25" customHeight="1">
      <c r="B42" s="15"/>
      <c r="C42" s="18"/>
      <c r="F42" s="17"/>
    </row>
    <row r="43" spans="2:7" ht="14.25" customHeight="1">
      <c r="B43" s="15"/>
      <c r="C43" s="18"/>
      <c r="F43" s="17"/>
    </row>
    <row r="44" spans="2:7" ht="14.25" customHeight="1">
      <c r="B44" s="15"/>
      <c r="C44" s="18"/>
      <c r="F44" s="17"/>
    </row>
    <row r="45" spans="2:7" ht="14.25" customHeight="1">
      <c r="B45" s="15"/>
      <c r="C45" s="18"/>
      <c r="F45" s="17"/>
    </row>
    <row r="46" spans="2:7" ht="14.25" customHeight="1">
      <c r="B46" s="15"/>
      <c r="C46" s="18"/>
      <c r="F46" s="17"/>
    </row>
    <row r="47" spans="2:7" ht="14.25" customHeight="1">
      <c r="B47" s="15"/>
      <c r="C47" s="18"/>
      <c r="F47" s="17"/>
    </row>
    <row r="48" spans="2:7" ht="14.25" customHeight="1">
      <c r="B48" s="15"/>
      <c r="C48" s="18"/>
      <c r="F48" s="17"/>
    </row>
    <row r="49" spans="2:6" ht="14.25" customHeight="1">
      <c r="B49" s="15"/>
      <c r="C49" s="18"/>
      <c r="F49" s="17"/>
    </row>
    <row r="50" spans="2:6" ht="14.25" customHeight="1">
      <c r="B50" s="15"/>
      <c r="C50" s="18"/>
    </row>
    <row r="51" spans="2:6" ht="14.25" customHeight="1">
      <c r="B51" s="15"/>
      <c r="C51" s="18"/>
    </row>
    <row r="52" spans="2:6" ht="14.25" customHeight="1">
      <c r="B52" s="16"/>
      <c r="C52" s="19"/>
    </row>
  </sheetData>
  <sheetProtection algorithmName="SHA-512" hashValue="lVpzWl1fqGKo7ulww1IsebnHoF7obdeOSKAvlIVMwhKZCt/bbpEeNeCna1liiaVUpA3x3BLT8emmmQr29cR5mw==" saltValue="of9al+ST210HXAnxcuK3aQ==" spinCount="100000" sheet="1" objects="1" scenarios="1" sort="0" autoFilter="0"/>
  <mergeCells count="3">
    <mergeCell ref="B2:F4"/>
    <mergeCell ref="H7:N25"/>
    <mergeCell ref="H6:N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F947-204F-4739-9262-7594592D89F8}">
  <sheetPr codeName="Planilha4"/>
  <dimension ref="A1:G14"/>
  <sheetViews>
    <sheetView showGridLines="0" zoomScale="85" zoomScaleNormal="85" workbookViewId="0"/>
  </sheetViews>
  <sheetFormatPr defaultColWidth="0" defaultRowHeight="14.45"/>
  <cols>
    <col min="1" max="1" width="9.140625" customWidth="1"/>
    <col min="2" max="2" width="18.28515625" customWidth="1"/>
    <col min="3" max="3" width="41.85546875" bestFit="1" customWidth="1"/>
    <col min="4" max="4" width="20.140625" customWidth="1"/>
    <col min="5" max="5" width="33.140625" bestFit="1" customWidth="1"/>
    <col min="6" max="6" width="34.85546875" customWidth="1"/>
    <col min="7" max="7" width="22.42578125" customWidth="1"/>
    <col min="8" max="8" width="8.7109375" hidden="1" customWidth="1"/>
    <col min="9" max="16384" width="8.7109375" hidden="1"/>
  </cols>
  <sheetData>
    <row r="1" spans="2:6" s="3" customFormat="1" ht="16.5" customHeight="1"/>
    <row r="2" spans="2:6" s="3" customFormat="1" ht="37.5" customHeight="1">
      <c r="B2" s="131"/>
      <c r="C2" s="132"/>
      <c r="D2" s="132"/>
      <c r="E2" s="132"/>
      <c r="F2" s="132"/>
    </row>
    <row r="3" spans="2:6" s="3" customFormat="1" ht="15" customHeight="1">
      <c r="B3" s="132"/>
      <c r="C3" s="132"/>
      <c r="D3" s="132"/>
      <c r="E3" s="132"/>
      <c r="F3" s="132"/>
    </row>
    <row r="4" spans="2:6" ht="16.5" customHeight="1" thickBot="1"/>
    <row r="5" spans="2:6" ht="15" thickBot="1">
      <c r="B5" s="11" t="s">
        <v>52</v>
      </c>
      <c r="C5" s="11"/>
      <c r="E5" s="42"/>
      <c r="F5" s="34" t="s">
        <v>2</v>
      </c>
    </row>
    <row r="6" spans="2:6" ht="23.25" customHeight="1">
      <c r="B6" s="78" t="s">
        <v>53</v>
      </c>
      <c r="C6" s="79" t="s">
        <v>4</v>
      </c>
      <c r="D6" s="79" t="s">
        <v>6</v>
      </c>
      <c r="E6" s="80" t="s">
        <v>54</v>
      </c>
      <c r="F6" s="81" t="s">
        <v>55</v>
      </c>
    </row>
    <row r="7" spans="2:6" s="1" customFormat="1" ht="29.25" customHeight="1">
      <c r="B7" s="36" t="s">
        <v>56</v>
      </c>
      <c r="C7" s="37" t="s">
        <v>57</v>
      </c>
      <c r="D7" s="38">
        <v>33.14</v>
      </c>
      <c r="E7" s="43" t="s">
        <v>58</v>
      </c>
      <c r="F7" s="75" t="s">
        <v>59</v>
      </c>
    </row>
    <row r="8" spans="2:6" s="1" customFormat="1" ht="29.25" customHeight="1">
      <c r="B8" s="36" t="s">
        <v>60</v>
      </c>
      <c r="C8" s="37" t="s">
        <v>57</v>
      </c>
      <c r="D8" s="38">
        <v>35.26</v>
      </c>
      <c r="E8" s="43" t="s">
        <v>61</v>
      </c>
      <c r="F8" s="75" t="s">
        <v>59</v>
      </c>
    </row>
    <row r="9" spans="2:6" ht="29.25" customHeight="1">
      <c r="B9" s="36" t="s">
        <v>62</v>
      </c>
      <c r="C9" s="37" t="s">
        <v>63</v>
      </c>
      <c r="D9" s="38">
        <v>33.14</v>
      </c>
      <c r="E9" s="43" t="s">
        <v>64</v>
      </c>
      <c r="F9" s="75" t="s">
        <v>59</v>
      </c>
    </row>
    <row r="10" spans="2:6" ht="29.25" customHeight="1">
      <c r="B10" s="36" t="s">
        <v>65</v>
      </c>
      <c r="C10" s="37" t="s">
        <v>63</v>
      </c>
      <c r="D10" s="38">
        <v>35.26</v>
      </c>
      <c r="E10" s="43" t="s">
        <v>66</v>
      </c>
      <c r="F10" s="75" t="s">
        <v>59</v>
      </c>
    </row>
    <row r="11" spans="2:6" ht="26.1">
      <c r="B11" s="36" t="s">
        <v>67</v>
      </c>
      <c r="C11" s="39" t="s">
        <v>68</v>
      </c>
      <c r="D11" s="38">
        <v>46.36</v>
      </c>
      <c r="E11" s="43" t="s">
        <v>58</v>
      </c>
      <c r="F11" s="75" t="s">
        <v>59</v>
      </c>
    </row>
    <row r="12" spans="2:6" ht="26.1">
      <c r="B12" s="36" t="s">
        <v>69</v>
      </c>
      <c r="C12" s="39" t="s">
        <v>68</v>
      </c>
      <c r="D12" s="38">
        <v>51.36</v>
      </c>
      <c r="E12" s="43" t="s">
        <v>61</v>
      </c>
      <c r="F12" s="75" t="s">
        <v>59</v>
      </c>
    </row>
    <row r="13" spans="2:6" ht="26.1">
      <c r="B13" s="36" t="s">
        <v>70</v>
      </c>
      <c r="C13" s="39" t="s">
        <v>71</v>
      </c>
      <c r="D13" s="38">
        <v>46.36</v>
      </c>
      <c r="E13" s="43" t="s">
        <v>72</v>
      </c>
      <c r="F13" s="75" t="s">
        <v>59</v>
      </c>
    </row>
    <row r="14" spans="2:6" ht="26.1">
      <c r="B14" s="40" t="s">
        <v>73</v>
      </c>
      <c r="C14" s="41" t="s">
        <v>71</v>
      </c>
      <c r="D14" s="38">
        <v>51.36</v>
      </c>
      <c r="E14" s="44" t="s">
        <v>74</v>
      </c>
      <c r="F14" s="75" t="s">
        <v>59</v>
      </c>
    </row>
  </sheetData>
  <sheetProtection algorithmName="SHA-512" hashValue="5AMJxfVXVaqGKkR+OGIn9p5j4DhjiS8JB4mbUfJ71vGdHAFiLzofLTIka5gk/0dcQ9G5WFpF32zRpXtpUWlHMw==" saltValue="+LKb8ua4BfW3a2GpFpwwwQ==" spinCount="100000" sheet="1" objects="1" scenarios="1" autoFilter="0" pivotTables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83DC-C1FE-4F01-83CC-CD09B09674E4}">
  <sheetPr codeName="Planilha3"/>
  <dimension ref="B1:G17"/>
  <sheetViews>
    <sheetView showGridLines="0" zoomScale="90" zoomScaleNormal="90" workbookViewId="0"/>
  </sheetViews>
  <sheetFormatPr defaultColWidth="0" defaultRowHeight="14.45"/>
  <cols>
    <col min="1" max="1" width="9.140625" customWidth="1"/>
    <col min="2" max="2" width="18.28515625" customWidth="1"/>
    <col min="3" max="3" width="35" customWidth="1"/>
    <col min="4" max="4" width="18.28515625" customWidth="1"/>
    <col min="5" max="5" width="37.140625" customWidth="1"/>
    <col min="6" max="6" width="37" customWidth="1"/>
    <col min="7" max="7" width="17.5703125" customWidth="1"/>
  </cols>
  <sheetData>
    <row r="1" spans="2:7" s="3" customFormat="1" ht="16.5" customHeight="1"/>
    <row r="2" spans="2:7" s="3" customFormat="1" ht="37.5" customHeight="1">
      <c r="B2" s="121"/>
      <c r="C2" s="133"/>
      <c r="D2" s="133"/>
      <c r="E2" s="133"/>
      <c r="F2" s="133"/>
    </row>
    <row r="3" spans="2:7" s="3" customFormat="1" ht="15" customHeight="1">
      <c r="B3" s="133"/>
      <c r="C3" s="133"/>
      <c r="D3" s="133"/>
      <c r="E3" s="133"/>
      <c r="F3" s="133"/>
    </row>
    <row r="4" spans="2:7" s="3" customFormat="1" ht="11.25" customHeight="1">
      <c r="B4" s="133"/>
      <c r="C4" s="133"/>
      <c r="D4" s="133"/>
      <c r="E4" s="133"/>
      <c r="F4" s="133"/>
    </row>
    <row r="5" spans="2:7" ht="16.5" customHeight="1" thickBot="1"/>
    <row r="6" spans="2:7" ht="15" thickBot="1">
      <c r="B6" s="11" t="s">
        <v>52</v>
      </c>
      <c r="C6" s="11"/>
      <c r="F6" s="111" t="s">
        <v>2</v>
      </c>
      <c r="G6" s="33"/>
    </row>
    <row r="7" spans="2:7" ht="24.75" customHeight="1" thickBot="1">
      <c r="B7" s="77" t="s">
        <v>3</v>
      </c>
      <c r="C7" s="97" t="s">
        <v>4</v>
      </c>
      <c r="D7" s="98" t="s">
        <v>6</v>
      </c>
      <c r="E7" s="99" t="s">
        <v>75</v>
      </c>
      <c r="F7" s="100" t="s">
        <v>55</v>
      </c>
    </row>
    <row r="8" spans="2:7" s="1" customFormat="1" ht="26.1">
      <c r="B8" s="92" t="s">
        <v>76</v>
      </c>
      <c r="C8" s="93" t="s">
        <v>77</v>
      </c>
      <c r="D8" s="94">
        <v>57.387121231927637</v>
      </c>
      <c r="E8" s="95" t="s">
        <v>78</v>
      </c>
      <c r="F8" s="96" t="s">
        <v>79</v>
      </c>
    </row>
    <row r="9" spans="2:7" s="1" customFormat="1" ht="26.1">
      <c r="B9" s="82" t="s">
        <v>80</v>
      </c>
      <c r="C9" s="83" t="s">
        <v>77</v>
      </c>
      <c r="D9" s="84">
        <v>54.24978430808649</v>
      </c>
      <c r="E9" s="85" t="s">
        <v>81</v>
      </c>
      <c r="F9" s="86" t="s">
        <v>79</v>
      </c>
    </row>
    <row r="10" spans="2:7" ht="30" customHeight="1">
      <c r="B10" s="82" t="s">
        <v>82</v>
      </c>
      <c r="C10" s="83" t="s">
        <v>77</v>
      </c>
      <c r="D10" s="84">
        <v>50.981725012418629</v>
      </c>
      <c r="E10" s="85" t="s">
        <v>83</v>
      </c>
      <c r="F10" s="86" t="s">
        <v>79</v>
      </c>
    </row>
    <row r="11" spans="2:7" ht="39">
      <c r="B11" s="82" t="s">
        <v>84</v>
      </c>
      <c r="C11" s="83" t="s">
        <v>77</v>
      </c>
      <c r="D11" s="84">
        <v>49.020889435017914</v>
      </c>
      <c r="E11" s="85" t="s">
        <v>85</v>
      </c>
      <c r="F11" s="86" t="s">
        <v>79</v>
      </c>
    </row>
    <row r="12" spans="2:7" ht="26.1">
      <c r="B12" s="87" t="s">
        <v>86</v>
      </c>
      <c r="C12" s="88" t="s">
        <v>77</v>
      </c>
      <c r="D12" s="89">
        <v>47.060053857617191</v>
      </c>
      <c r="E12" s="90" t="s">
        <v>87</v>
      </c>
      <c r="F12" s="91" t="s">
        <v>79</v>
      </c>
    </row>
    <row r="13" spans="2:7" ht="26.1">
      <c r="B13" s="82" t="s">
        <v>88</v>
      </c>
      <c r="C13" s="83" t="s">
        <v>89</v>
      </c>
      <c r="D13" s="84">
        <v>69.282857068158648</v>
      </c>
      <c r="E13" s="85" t="s">
        <v>78</v>
      </c>
      <c r="F13" s="91" t="s">
        <v>79</v>
      </c>
    </row>
    <row r="14" spans="2:7" ht="26.1">
      <c r="B14" s="82" t="s">
        <v>90</v>
      </c>
      <c r="C14" s="83" t="s">
        <v>91</v>
      </c>
      <c r="D14" s="84">
        <v>67.322021490757933</v>
      </c>
      <c r="E14" s="85" t="s">
        <v>81</v>
      </c>
      <c r="F14" s="91" t="s">
        <v>79</v>
      </c>
    </row>
    <row r="15" spans="2:7" ht="26.1">
      <c r="B15" s="82" t="s">
        <v>92</v>
      </c>
      <c r="C15" s="83" t="s">
        <v>93</v>
      </c>
      <c r="D15" s="84">
        <v>64.053962195090079</v>
      </c>
      <c r="E15" s="85" t="s">
        <v>94</v>
      </c>
      <c r="F15" s="91" t="s">
        <v>79</v>
      </c>
    </row>
    <row r="16" spans="2:7" ht="26.1">
      <c r="B16" s="82" t="s">
        <v>95</v>
      </c>
      <c r="C16" s="83" t="s">
        <v>96</v>
      </c>
      <c r="D16" s="84">
        <v>62.093126617689357</v>
      </c>
      <c r="E16" s="85" t="s">
        <v>97</v>
      </c>
      <c r="F16" s="91" t="s">
        <v>79</v>
      </c>
    </row>
    <row r="17" spans="2:6" ht="26.1">
      <c r="B17" s="87" t="s">
        <v>98</v>
      </c>
      <c r="C17" s="88" t="s">
        <v>99</v>
      </c>
      <c r="D17" s="89">
        <v>60.132291040288642</v>
      </c>
      <c r="E17" s="90" t="s">
        <v>100</v>
      </c>
      <c r="F17" s="91" t="s">
        <v>79</v>
      </c>
    </row>
  </sheetData>
  <sheetProtection algorithmName="SHA-512" hashValue="gZ1Q+MprJzp+zVlj49Op35az+YkXCwHHRBWW+rO0vwA9kmf3XmnM1OtlbO3q3yjAoVupIXa8pQ9Hwz8RAjmLjQ==" saltValue="8SFjzarxYqig/wbATjuYOQ==" spinCount="100000" sheet="1" objects="1" scenarios="1" autoFilter="0"/>
  <mergeCells count="1">
    <mergeCell ref="B2:F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FC27-3BB9-4CD6-9933-4C9C5D92751F}">
  <dimension ref="B1:F37"/>
  <sheetViews>
    <sheetView showGridLines="0" zoomScale="85" zoomScaleNormal="85" workbookViewId="0"/>
  </sheetViews>
  <sheetFormatPr defaultRowHeight="14.25" customHeight="1"/>
  <cols>
    <col min="2" max="2" width="17.28515625" customWidth="1"/>
    <col min="3" max="3" width="61" customWidth="1"/>
    <col min="4" max="4" width="15.85546875" customWidth="1"/>
    <col min="5" max="5" width="33.140625" bestFit="1" customWidth="1"/>
    <col min="6" max="6" width="16.5703125" customWidth="1"/>
  </cols>
  <sheetData>
    <row r="1" spans="2:6" ht="22.5" customHeight="1"/>
    <row r="2" spans="2:6" ht="14.25" customHeight="1">
      <c r="B2" s="121"/>
      <c r="C2" s="121"/>
      <c r="D2" s="121"/>
      <c r="E2" s="121"/>
    </row>
    <row r="3" spans="2:6" ht="14.25" customHeight="1">
      <c r="B3" s="121"/>
      <c r="C3" s="121"/>
      <c r="D3" s="121"/>
      <c r="E3" s="121"/>
    </row>
    <row r="4" spans="2:6" ht="14.25" customHeight="1">
      <c r="B4" s="22"/>
      <c r="C4" s="22"/>
      <c r="D4" s="22"/>
      <c r="E4" s="22"/>
    </row>
    <row r="5" spans="2:6" ht="14.25" customHeight="1" thickBot="1"/>
    <row r="6" spans="2:6" ht="14.25" customHeight="1" thickBot="1">
      <c r="E6" s="103" t="s">
        <v>2</v>
      </c>
    </row>
    <row r="7" spans="2:6" ht="36" customHeight="1">
      <c r="B7" s="106" t="s">
        <v>3</v>
      </c>
      <c r="C7" s="107" t="s">
        <v>4</v>
      </c>
      <c r="D7" s="108" t="s">
        <v>6</v>
      </c>
      <c r="E7" s="107" t="s">
        <v>7</v>
      </c>
    </row>
    <row r="8" spans="2:6" ht="29.45" customHeight="1">
      <c r="B8" s="109" t="s">
        <v>101</v>
      </c>
      <c r="C8" s="112" t="s">
        <v>102</v>
      </c>
      <c r="D8" s="110">
        <v>14.38</v>
      </c>
      <c r="E8" s="109" t="s">
        <v>103</v>
      </c>
    </row>
    <row r="9" spans="2:6" ht="14.45">
      <c r="B9" s="145"/>
      <c r="C9" s="145"/>
      <c r="D9" s="145"/>
      <c r="E9" s="145"/>
    </row>
    <row r="10" spans="2:6" ht="14.25" customHeight="1" thickBot="1">
      <c r="B10" s="76"/>
      <c r="C10" s="101"/>
      <c r="D10" s="101"/>
      <c r="E10" s="76"/>
    </row>
    <row r="11" spans="2:6" ht="18" customHeight="1" thickBot="1">
      <c r="B11" s="143" t="s">
        <v>104</v>
      </c>
      <c r="C11" s="144"/>
      <c r="D11" s="144"/>
      <c r="E11" s="144"/>
    </row>
    <row r="12" spans="2:6" ht="19.5" customHeight="1">
      <c r="B12" s="134" t="s">
        <v>105</v>
      </c>
      <c r="C12" s="135"/>
      <c r="D12" s="135"/>
      <c r="E12" s="136"/>
    </row>
    <row r="13" spans="2:6" ht="14.45">
      <c r="B13" s="137"/>
      <c r="C13" s="138"/>
      <c r="D13" s="138"/>
      <c r="E13" s="139"/>
    </row>
    <row r="14" spans="2:6" ht="14.45">
      <c r="B14" s="137"/>
      <c r="C14" s="138"/>
      <c r="D14" s="138"/>
      <c r="E14" s="139"/>
    </row>
    <row r="15" spans="2:6" ht="29.25" customHeight="1">
      <c r="B15" s="137"/>
      <c r="C15" s="138"/>
      <c r="D15" s="138"/>
      <c r="E15" s="139"/>
    </row>
    <row r="16" spans="2:6" ht="15" thickBot="1">
      <c r="B16" s="140"/>
      <c r="C16" s="141"/>
      <c r="D16" s="141"/>
      <c r="E16" s="142"/>
      <c r="F16" s="14"/>
    </row>
    <row r="17" spans="2:6" ht="14.25" customHeight="1">
      <c r="B17" s="15"/>
      <c r="C17" s="18"/>
      <c r="F17" s="15"/>
    </row>
    <row r="18" spans="2:6" ht="14.25" customHeight="1">
      <c r="B18" s="15"/>
      <c r="C18" s="18"/>
      <c r="E18" s="17"/>
      <c r="F18" s="15"/>
    </row>
    <row r="19" spans="2:6" ht="14.25" customHeight="1">
      <c r="B19" s="15"/>
      <c r="C19" s="18"/>
      <c r="E19" s="17"/>
      <c r="F19" s="15"/>
    </row>
    <row r="20" spans="2:6" ht="14.25" customHeight="1">
      <c r="B20" s="15"/>
      <c r="C20" s="18"/>
      <c r="E20" s="17"/>
      <c r="F20" s="16"/>
    </row>
    <row r="21" spans="2:6" ht="14.25" customHeight="1">
      <c r="B21" s="15"/>
      <c r="C21" s="18"/>
      <c r="E21" s="17"/>
    </row>
    <row r="22" spans="2:6" ht="14.25" customHeight="1">
      <c r="B22" s="15"/>
      <c r="C22" s="18"/>
      <c r="E22" s="17"/>
    </row>
    <row r="23" spans="2:6" ht="14.25" customHeight="1">
      <c r="B23" s="15"/>
      <c r="C23" s="18"/>
      <c r="E23" s="17"/>
    </row>
    <row r="24" spans="2:6" ht="14.25" customHeight="1">
      <c r="B24" s="15"/>
      <c r="C24" s="18"/>
      <c r="E24" s="17"/>
    </row>
    <row r="25" spans="2:6" ht="14.25" customHeight="1">
      <c r="B25" s="15"/>
      <c r="C25" s="18"/>
      <c r="E25" s="17"/>
    </row>
    <row r="26" spans="2:6" ht="14.25" customHeight="1">
      <c r="B26" s="15"/>
      <c r="C26" s="18"/>
      <c r="E26" s="17"/>
    </row>
    <row r="27" spans="2:6" ht="14.25" customHeight="1">
      <c r="B27" s="15"/>
      <c r="C27" s="18"/>
      <c r="E27" s="17"/>
    </row>
    <row r="28" spans="2:6" ht="14.25" customHeight="1">
      <c r="B28" s="15"/>
      <c r="C28" s="18"/>
      <c r="E28" s="17"/>
    </row>
    <row r="29" spans="2:6" ht="14.25" customHeight="1">
      <c r="B29" s="15"/>
      <c r="C29" s="18"/>
      <c r="E29" s="17"/>
    </row>
    <row r="30" spans="2:6" ht="14.25" customHeight="1">
      <c r="B30" s="15"/>
      <c r="C30" s="18"/>
      <c r="E30" s="17"/>
    </row>
    <row r="31" spans="2:6" ht="14.25" customHeight="1">
      <c r="B31" s="15"/>
      <c r="C31" s="18"/>
      <c r="E31" s="17"/>
    </row>
    <row r="32" spans="2:6" ht="14.25" customHeight="1">
      <c r="B32" s="15"/>
      <c r="C32" s="18"/>
      <c r="E32" s="17"/>
    </row>
    <row r="33" spans="2:5" ht="14.25" customHeight="1">
      <c r="B33" s="15"/>
      <c r="C33" s="18"/>
      <c r="E33" s="17"/>
    </row>
    <row r="34" spans="2:5" ht="14.25" customHeight="1">
      <c r="B34" s="15"/>
      <c r="C34" s="18"/>
      <c r="E34" s="17"/>
    </row>
    <row r="35" spans="2:5" ht="14.25" customHeight="1">
      <c r="B35" s="15"/>
      <c r="C35" s="18"/>
    </row>
    <row r="36" spans="2:5" ht="14.25" customHeight="1">
      <c r="B36" s="15"/>
      <c r="C36" s="18"/>
    </row>
    <row r="37" spans="2:5" ht="14.25" customHeight="1">
      <c r="B37" s="16"/>
      <c r="C37" s="19"/>
    </row>
  </sheetData>
  <sheetProtection algorithmName="SHA-512" hashValue="t4h06z1bQYLPPPKuIWHPFAeZUaa26VoM/BtmYha6M02lCMa61OyA9ivAQZqdAVl4n6xBWfW5i6BrlbdK3VuTWA==" saltValue="4J3s6w9JyhM8sjMXc5fP4Q==" spinCount="100000" sheet="1" objects="1" scenarios="1" sort="0" autoFilter="0"/>
  <mergeCells count="4">
    <mergeCell ref="B12:E16"/>
    <mergeCell ref="B11:E11"/>
    <mergeCell ref="B2:E3"/>
    <mergeCell ref="B9:E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8F0F-1E1E-41E3-8E7B-9B1706FCF99C}">
  <dimension ref="A1:XFC28"/>
  <sheetViews>
    <sheetView showGridLines="0" zoomScale="85" zoomScaleNormal="85" workbookViewId="0"/>
  </sheetViews>
  <sheetFormatPr defaultColWidth="0" defaultRowHeight="14.45"/>
  <cols>
    <col min="1" max="1" width="9.140625" customWidth="1"/>
    <col min="2" max="2" width="19.28515625" bestFit="1" customWidth="1"/>
    <col min="3" max="3" width="88.7109375" bestFit="1" customWidth="1"/>
    <col min="4" max="4" width="16.5703125" customWidth="1"/>
    <col min="5" max="5" width="21.5703125" customWidth="1"/>
    <col min="6" max="6" width="31" customWidth="1"/>
    <col min="7" max="7" width="22.42578125" customWidth="1"/>
    <col min="8" max="8" width="14.28515625" style="116" hidden="1" customWidth="1"/>
    <col min="16384" max="16384" width="2.85546875" hidden="1" customWidth="1"/>
  </cols>
  <sheetData>
    <row r="1" spans="2:8" s="3" customFormat="1" ht="16.5" customHeight="1">
      <c r="H1" s="115"/>
    </row>
    <row r="2" spans="2:8" s="3" customFormat="1" ht="37.5" customHeight="1">
      <c r="B2" s="131"/>
      <c r="C2" s="132"/>
      <c r="D2" s="132"/>
      <c r="E2" s="132"/>
      <c r="F2" s="132"/>
      <c r="H2" s="115"/>
    </row>
    <row r="3" spans="2:8" s="3" customFormat="1" ht="15" customHeight="1">
      <c r="B3" s="132"/>
      <c r="C3" s="132"/>
      <c r="D3" s="132"/>
      <c r="E3" s="132"/>
      <c r="F3" s="132"/>
      <c r="H3" s="115"/>
    </row>
    <row r="4" spans="2:8" ht="16.5" customHeight="1" thickBot="1"/>
    <row r="5" spans="2:8" ht="15" thickBot="1">
      <c r="B5" s="11" t="s">
        <v>52</v>
      </c>
      <c r="C5" s="11"/>
      <c r="E5" s="42"/>
      <c r="F5" s="34" t="s">
        <v>2</v>
      </c>
    </row>
    <row r="6" spans="2:8" ht="23.25" customHeight="1">
      <c r="B6" s="78" t="s">
        <v>53</v>
      </c>
      <c r="C6" s="79" t="s">
        <v>4</v>
      </c>
      <c r="D6" s="79" t="s">
        <v>6</v>
      </c>
      <c r="E6" s="80" t="s">
        <v>54</v>
      </c>
      <c r="F6" s="81" t="s">
        <v>55</v>
      </c>
    </row>
    <row r="7" spans="2:8" s="1" customFormat="1" ht="29.25" customHeight="1">
      <c r="B7" s="36" t="s">
        <v>106</v>
      </c>
      <c r="C7" s="37" t="s">
        <v>107</v>
      </c>
      <c r="D7" s="113"/>
      <c r="E7" s="43"/>
      <c r="F7" s="75" t="s">
        <v>59</v>
      </c>
      <c r="H7" s="117" t="s">
        <v>108</v>
      </c>
    </row>
    <row r="8" spans="2:8" s="1" customFormat="1" ht="29.25" customHeight="1">
      <c r="B8" s="36" t="s">
        <v>109</v>
      </c>
      <c r="C8" s="37" t="s">
        <v>110</v>
      </c>
      <c r="D8" s="113"/>
      <c r="E8" s="43"/>
      <c r="F8" s="75" t="s">
        <v>59</v>
      </c>
      <c r="H8" s="117" t="s">
        <v>111</v>
      </c>
    </row>
    <row r="9" spans="2:8" ht="29.25" customHeight="1">
      <c r="B9" s="36" t="s">
        <v>112</v>
      </c>
      <c r="C9" s="37" t="s">
        <v>113</v>
      </c>
      <c r="D9" s="113"/>
      <c r="E9" s="43"/>
      <c r="F9" s="75" t="s">
        <v>59</v>
      </c>
      <c r="H9" s="117" t="s">
        <v>111</v>
      </c>
    </row>
    <row r="10" spans="2:8" ht="29.25" customHeight="1">
      <c r="B10" s="36" t="s">
        <v>114</v>
      </c>
      <c r="C10" s="37" t="s">
        <v>115</v>
      </c>
      <c r="D10" s="113"/>
      <c r="E10" s="43"/>
      <c r="F10" s="75" t="s">
        <v>59</v>
      </c>
      <c r="H10" s="117" t="s">
        <v>116</v>
      </c>
    </row>
    <row r="11" spans="2:8" ht="26.1">
      <c r="B11" s="36" t="s">
        <v>117</v>
      </c>
      <c r="C11" s="37" t="s">
        <v>118</v>
      </c>
      <c r="D11" s="113"/>
      <c r="E11" s="43"/>
      <c r="F11" s="75" t="s">
        <v>59</v>
      </c>
      <c r="H11" s="117" t="s">
        <v>116</v>
      </c>
    </row>
    <row r="12" spans="2:8" ht="26.1">
      <c r="B12" s="36" t="s">
        <v>119</v>
      </c>
      <c r="C12" s="37" t="s">
        <v>120</v>
      </c>
      <c r="D12" s="113"/>
      <c r="E12" s="43"/>
      <c r="F12" s="75" t="s">
        <v>59</v>
      </c>
      <c r="H12" s="117" t="s">
        <v>121</v>
      </c>
    </row>
    <row r="13" spans="2:8" ht="29.1">
      <c r="B13" s="36" t="s">
        <v>122</v>
      </c>
      <c r="C13" s="37" t="s">
        <v>123</v>
      </c>
      <c r="D13" s="113"/>
      <c r="E13" s="43"/>
      <c r="F13" s="75" t="s">
        <v>59</v>
      </c>
      <c r="H13" s="117" t="s">
        <v>124</v>
      </c>
    </row>
    <row r="14" spans="2:8" ht="29.1">
      <c r="B14" s="36" t="s">
        <v>125</v>
      </c>
      <c r="C14" s="37" t="s">
        <v>126</v>
      </c>
      <c r="D14" s="114"/>
      <c r="E14" s="44"/>
      <c r="F14" s="75" t="s">
        <v>59</v>
      </c>
      <c r="H14" s="117" t="s">
        <v>127</v>
      </c>
    </row>
    <row r="15" spans="2:8" ht="26.1">
      <c r="B15" s="36" t="s">
        <v>128</v>
      </c>
      <c r="C15" s="37" t="s">
        <v>129</v>
      </c>
      <c r="D15" s="113"/>
      <c r="E15" s="43"/>
      <c r="F15" s="75" t="s">
        <v>59</v>
      </c>
      <c r="H15" s="117" t="s">
        <v>130</v>
      </c>
    </row>
    <row r="16" spans="2:8" ht="26.1">
      <c r="B16" s="36" t="s">
        <v>131</v>
      </c>
      <c r="C16" s="37" t="s">
        <v>132</v>
      </c>
      <c r="D16" s="113"/>
      <c r="E16" s="43"/>
      <c r="F16" s="75" t="s">
        <v>59</v>
      </c>
      <c r="H16" s="117" t="s">
        <v>130</v>
      </c>
    </row>
    <row r="17" spans="2:8" ht="26.1">
      <c r="B17" s="36" t="s">
        <v>133</v>
      </c>
      <c r="C17" s="37" t="s">
        <v>134</v>
      </c>
      <c r="D17" s="113"/>
      <c r="E17" s="43"/>
      <c r="F17" s="75" t="s">
        <v>59</v>
      </c>
      <c r="H17" s="117" t="s">
        <v>135</v>
      </c>
    </row>
    <row r="18" spans="2:8" ht="29.1">
      <c r="B18" s="36" t="s">
        <v>136</v>
      </c>
      <c r="C18" s="37" t="s">
        <v>137</v>
      </c>
      <c r="D18" s="38"/>
      <c r="E18" s="43"/>
      <c r="F18" s="75" t="s">
        <v>138</v>
      </c>
      <c r="H18" s="117"/>
    </row>
    <row r="19" spans="2:8" ht="29.1">
      <c r="B19" s="36" t="s">
        <v>139</v>
      </c>
      <c r="C19" s="37" t="s">
        <v>140</v>
      </c>
      <c r="D19" s="38"/>
      <c r="E19" s="43"/>
      <c r="F19" s="75" t="s">
        <v>138</v>
      </c>
      <c r="H19" s="117"/>
    </row>
    <row r="20" spans="2:8" ht="29.1">
      <c r="B20" s="36" t="s">
        <v>141</v>
      </c>
      <c r="C20" s="37" t="s">
        <v>142</v>
      </c>
      <c r="D20" s="38"/>
      <c r="E20" s="43"/>
      <c r="F20" s="75" t="s">
        <v>138</v>
      </c>
      <c r="H20" s="117"/>
    </row>
    <row r="21" spans="2:8" ht="29.1">
      <c r="B21" s="36" t="s">
        <v>143</v>
      </c>
      <c r="C21" s="37" t="s">
        <v>144</v>
      </c>
      <c r="D21" s="38"/>
      <c r="E21" s="43"/>
      <c r="F21" s="75" t="s">
        <v>138</v>
      </c>
      <c r="H21" s="117"/>
    </row>
    <row r="22" spans="2:8" ht="29.1">
      <c r="B22" s="36" t="s">
        <v>145</v>
      </c>
      <c r="C22" s="37" t="s">
        <v>146</v>
      </c>
      <c r="D22" s="38"/>
      <c r="E22" s="43"/>
      <c r="F22" s="75" t="s">
        <v>138</v>
      </c>
      <c r="H22" s="117"/>
    </row>
    <row r="23" spans="2:8" ht="29.1">
      <c r="B23" s="36" t="s">
        <v>147</v>
      </c>
      <c r="C23" s="37" t="s">
        <v>148</v>
      </c>
      <c r="D23" s="38"/>
      <c r="E23" s="43"/>
      <c r="F23" s="75" t="s">
        <v>138</v>
      </c>
      <c r="H23" s="117"/>
    </row>
    <row r="24" spans="2:8" ht="29.1">
      <c r="B24" s="36" t="s">
        <v>149</v>
      </c>
      <c r="C24" s="37" t="s">
        <v>150</v>
      </c>
      <c r="D24" s="38"/>
      <c r="E24" s="43"/>
      <c r="F24" s="75" t="s">
        <v>138</v>
      </c>
      <c r="H24" s="117"/>
    </row>
    <row r="25" spans="2:8" ht="29.1">
      <c r="B25" s="36" t="s">
        <v>151</v>
      </c>
      <c r="C25" s="37" t="s">
        <v>152</v>
      </c>
      <c r="D25" s="38"/>
      <c r="E25" s="43"/>
      <c r="F25" s="75" t="s">
        <v>138</v>
      </c>
      <c r="H25" s="117"/>
    </row>
    <row r="26" spans="2:8" ht="29.1">
      <c r="B26" s="36" t="s">
        <v>153</v>
      </c>
      <c r="C26" s="37" t="s">
        <v>154</v>
      </c>
      <c r="D26" s="38"/>
      <c r="E26" s="43"/>
      <c r="F26" s="75" t="s">
        <v>138</v>
      </c>
      <c r="H26" s="117"/>
    </row>
    <row r="27" spans="2:8" ht="29.1">
      <c r="B27" s="36" t="s">
        <v>155</v>
      </c>
      <c r="C27" s="37" t="s">
        <v>156</v>
      </c>
      <c r="D27" s="38"/>
      <c r="E27" s="43"/>
      <c r="F27" s="75" t="s">
        <v>138</v>
      </c>
      <c r="H27" s="117"/>
    </row>
    <row r="28" spans="2:8" ht="29.1">
      <c r="B28" s="40" t="s">
        <v>157</v>
      </c>
      <c r="C28" s="118" t="s">
        <v>158</v>
      </c>
      <c r="D28" s="119"/>
      <c r="E28" s="44"/>
      <c r="F28" s="120" t="s">
        <v>138</v>
      </c>
      <c r="H28" s="117"/>
    </row>
  </sheetData>
  <sheetProtection algorithmName="SHA-512" hashValue="McRiilzBd3aOquoFqx9UoxOfYMJ86U1S38lxzdrGZYmj33qbF6TXaaYhjeKgHiNc5Xaiq7SHxWUqbzWCIksfRA==" saltValue="WL2uKiyPMqNhVdfIj7Q+Hg==" spinCount="100000" sheet="1" autoFilter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D735-6AD7-4A70-A7CA-668A4F2F0ABC}">
  <sheetPr codeName="Planilha5"/>
  <dimension ref="A1:O32"/>
  <sheetViews>
    <sheetView showGridLines="0" zoomScale="75" zoomScaleNormal="75" workbookViewId="0">
      <selection activeCell="D9" sqref="D9"/>
    </sheetView>
  </sheetViews>
  <sheetFormatPr defaultColWidth="0" defaultRowHeight="14.45"/>
  <cols>
    <col min="1" max="1" width="4.42578125" customWidth="1"/>
    <col min="2" max="2" width="2.28515625" customWidth="1"/>
    <col min="3" max="3" width="10.140625" bestFit="1" customWidth="1"/>
    <col min="4" max="4" width="26.42578125" customWidth="1"/>
    <col min="5" max="5" width="7.85546875" customWidth="1"/>
    <col min="6" max="6" width="41.85546875" style="21" customWidth="1"/>
    <col min="7" max="7" width="18.28515625" customWidth="1"/>
    <col min="8" max="8" width="38" style="4" customWidth="1"/>
    <col min="9" max="9" width="7.5703125" style="7" bestFit="1" customWidth="1"/>
    <col min="10" max="10" width="19.5703125" bestFit="1" customWidth="1"/>
    <col min="11" max="11" width="23.5703125" bestFit="1" customWidth="1"/>
    <col min="12" max="12" width="6.7109375" customWidth="1"/>
    <col min="13" max="13" width="16.140625" style="3" customWidth="1"/>
    <col min="14" max="15" width="0" hidden="1" customWidth="1"/>
    <col min="16" max="16384" width="9.140625" hidden="1"/>
  </cols>
  <sheetData>
    <row r="1" spans="3:13" s="3" customFormat="1">
      <c r="F1" s="20"/>
      <c r="H1" s="13"/>
      <c r="I1" s="6"/>
    </row>
    <row r="2" spans="3:13" s="3" customFormat="1" ht="15" customHeight="1">
      <c r="E2" s="150"/>
      <c r="F2" s="151"/>
      <c r="G2" s="151"/>
      <c r="H2" s="151"/>
      <c r="I2" s="151"/>
    </row>
    <row r="3" spans="3:13" s="3" customFormat="1" ht="15" customHeight="1">
      <c r="E3" s="151"/>
      <c r="F3" s="151"/>
      <c r="G3" s="151"/>
      <c r="H3" s="151"/>
      <c r="I3" s="151"/>
    </row>
    <row r="4" spans="3:13" s="3" customFormat="1" ht="15" customHeight="1">
      <c r="E4" s="151"/>
      <c r="F4" s="151"/>
      <c r="G4" s="151"/>
      <c r="H4" s="151"/>
      <c r="I4" s="151"/>
    </row>
    <row r="5" spans="3:13" s="3" customFormat="1" ht="17.25" customHeight="1" thickBot="1">
      <c r="F5" s="20"/>
      <c r="H5" s="13"/>
      <c r="I5" s="6"/>
    </row>
    <row r="6" spans="3:13" ht="30.75" customHeight="1">
      <c r="C6" s="57" t="s">
        <v>159</v>
      </c>
      <c r="D6" s="148"/>
      <c r="E6" s="148"/>
      <c r="F6" s="148"/>
      <c r="G6" s="148"/>
      <c r="H6" s="148"/>
      <c r="I6" s="148"/>
      <c r="J6" s="74" t="s">
        <v>160</v>
      </c>
      <c r="K6" s="58">
        <f ca="1">TODAY()</f>
        <v>46150</v>
      </c>
    </row>
    <row r="7" spans="3:13" s="47" customFormat="1" ht="33" customHeight="1">
      <c r="C7" s="49" t="s">
        <v>161</v>
      </c>
      <c r="D7" s="149"/>
      <c r="E7" s="149"/>
      <c r="F7" s="149"/>
      <c r="G7" s="149"/>
      <c r="H7" s="149"/>
      <c r="I7" s="149"/>
      <c r="J7" s="46" t="s">
        <v>162</v>
      </c>
      <c r="K7" s="59">
        <v>5.5549999999999997</v>
      </c>
      <c r="M7" s="48"/>
    </row>
    <row r="8" spans="3:13">
      <c r="C8" s="70" t="s">
        <v>163</v>
      </c>
      <c r="D8" s="71" t="s">
        <v>164</v>
      </c>
      <c r="E8" s="71" t="s">
        <v>165</v>
      </c>
      <c r="F8" s="71" t="s">
        <v>4</v>
      </c>
      <c r="G8" s="71" t="s">
        <v>166</v>
      </c>
      <c r="H8" s="71" t="s">
        <v>7</v>
      </c>
      <c r="I8" s="71" t="s">
        <v>167</v>
      </c>
      <c r="J8" s="72" t="s">
        <v>6</v>
      </c>
      <c r="K8" s="73" t="s">
        <v>168</v>
      </c>
    </row>
    <row r="9" spans="3:13">
      <c r="C9" s="60">
        <v>1</v>
      </c>
      <c r="D9" s="55"/>
      <c r="E9" s="50"/>
      <c r="F9" s="51" t="str">
        <f>IFERROR(VLOOKUP(D9,'PN GERAL'!A:B,2,0)," ")</f>
        <v xml:space="preserve"> </v>
      </c>
      <c r="G9" s="52" t="str">
        <f>IFERROR(VLOOKUP(D9,'PN GERAL'!A:G,7,0)," ")</f>
        <v xml:space="preserve"> </v>
      </c>
      <c r="H9" s="51" t="str">
        <f>IFERROR(VLOOKUP(D9,'PN GERAL'!A:E,5,0)," ")</f>
        <v xml:space="preserve"> </v>
      </c>
      <c r="I9" s="53" t="str">
        <f>IFERROR(VLOOKUP(D9,'PN GERAL'!A:F,6,0)," ")</f>
        <v xml:space="preserve"> </v>
      </c>
      <c r="J9" s="54" t="str">
        <f>IFERROR(VLOOKUP(D9,'PN GERAL'!A:C,3,0)," ")</f>
        <v xml:space="preserve"> </v>
      </c>
      <c r="K9" s="61">
        <f>IFERROR(IF("Dólar"=I9,(J9*E9)*$K$7,J9*E9),0)</f>
        <v>0</v>
      </c>
    </row>
    <row r="10" spans="3:13">
      <c r="C10" s="60">
        <v>2</v>
      </c>
      <c r="D10" s="56"/>
      <c r="E10" s="50"/>
      <c r="F10" s="51" t="str">
        <f>IFERROR(VLOOKUP(D10,'PN GERAL'!A:B,2,0)," ")</f>
        <v xml:space="preserve"> </v>
      </c>
      <c r="G10" s="52" t="str">
        <f>IFERROR(VLOOKUP(D10,'PN GERAL'!A:G,7,0)," ")</f>
        <v xml:space="preserve"> </v>
      </c>
      <c r="H10" s="51" t="str">
        <f>IFERROR(VLOOKUP(D10,'PN GERAL'!A:E,5,0)," ")</f>
        <v xml:space="preserve"> </v>
      </c>
      <c r="I10" s="53" t="str">
        <f>IFERROR(VLOOKUP(D10,'PN GERAL'!A:F,6,0)," ")</f>
        <v xml:space="preserve"> </v>
      </c>
      <c r="J10" s="54" t="str">
        <f>IFERROR(VLOOKUP(D10,'PN GERAL'!A:C,3,0)," ")</f>
        <v xml:space="preserve"> </v>
      </c>
      <c r="K10" s="61">
        <f t="shared" ref="K10:K31" si="0">IFERROR(IF("Dólar"=I10,(J10*E10)*$K$7,J10*E10),0)</f>
        <v>0</v>
      </c>
    </row>
    <row r="11" spans="3:13">
      <c r="C11" s="60">
        <v>3</v>
      </c>
      <c r="D11" s="56"/>
      <c r="E11" s="50"/>
      <c r="F11" s="51" t="str">
        <f>IFERROR(VLOOKUP(D11,'PN GERAL'!A:B,2,0)," ")</f>
        <v xml:space="preserve"> </v>
      </c>
      <c r="G11" s="52" t="str">
        <f>IFERROR(VLOOKUP(D11,'PN GERAL'!A:G,7,0)," ")</f>
        <v xml:space="preserve"> </v>
      </c>
      <c r="H11" s="51" t="str">
        <f>IFERROR(VLOOKUP(D11,'PN GERAL'!A:E,5,0)," ")</f>
        <v xml:space="preserve"> </v>
      </c>
      <c r="I11" s="53" t="str">
        <f>IFERROR(VLOOKUP(D11,'PN GERAL'!A:F,6,0)," ")</f>
        <v xml:space="preserve"> </v>
      </c>
      <c r="J11" s="54" t="str">
        <f>IFERROR(VLOOKUP(D11,'PN GERAL'!A:C,3,0)," ")</f>
        <v xml:space="preserve"> </v>
      </c>
      <c r="K11" s="61">
        <f t="shared" si="0"/>
        <v>0</v>
      </c>
    </row>
    <row r="12" spans="3:13">
      <c r="C12" s="60">
        <v>4</v>
      </c>
      <c r="D12" s="56"/>
      <c r="E12" s="50"/>
      <c r="F12" s="51" t="str">
        <f>IFERROR(VLOOKUP(D12,'PN GERAL'!A:B,2,0)," ")</f>
        <v xml:space="preserve"> </v>
      </c>
      <c r="G12" s="52" t="str">
        <f>IFERROR(VLOOKUP(D12,'PN GERAL'!A:G,7,0)," ")</f>
        <v xml:space="preserve"> </v>
      </c>
      <c r="H12" s="51" t="str">
        <f>IFERROR(VLOOKUP(D12,'PN GERAL'!A:E,5,0)," ")</f>
        <v xml:space="preserve"> </v>
      </c>
      <c r="I12" s="53" t="str">
        <f>IFERROR(VLOOKUP(D12,'PN GERAL'!A:F,6,0)," ")</f>
        <v xml:space="preserve"> </v>
      </c>
      <c r="J12" s="54" t="str">
        <f>IFERROR(VLOOKUP(D12,'PN GERAL'!A:C,3,0)," ")</f>
        <v xml:space="preserve"> </v>
      </c>
      <c r="K12" s="61">
        <f t="shared" si="0"/>
        <v>0</v>
      </c>
    </row>
    <row r="13" spans="3:13">
      <c r="C13" s="60">
        <v>5</v>
      </c>
      <c r="D13" s="56"/>
      <c r="E13" s="50"/>
      <c r="F13" s="51" t="str">
        <f>IFERROR(VLOOKUP(D13,'PN GERAL'!A:B,2,0)," ")</f>
        <v xml:space="preserve"> </v>
      </c>
      <c r="G13" s="52" t="str">
        <f>IFERROR(VLOOKUP(D13,'PN GERAL'!A:G,7,0)," ")</f>
        <v xml:space="preserve"> </v>
      </c>
      <c r="H13" s="51" t="str">
        <f>IFERROR(VLOOKUP(D13,'PN GERAL'!A:E,5,0)," ")</f>
        <v xml:space="preserve"> </v>
      </c>
      <c r="I13" s="53" t="str">
        <f>IFERROR(VLOOKUP(D13,'PN GERAL'!A:F,6,0)," ")</f>
        <v xml:space="preserve"> </v>
      </c>
      <c r="J13" s="54" t="str">
        <f>IFERROR(VLOOKUP(D13,'PN GERAL'!A:C,3,0)," ")</f>
        <v xml:space="preserve"> </v>
      </c>
      <c r="K13" s="61">
        <f t="shared" si="0"/>
        <v>0</v>
      </c>
    </row>
    <row r="14" spans="3:13">
      <c r="C14" s="60">
        <v>6</v>
      </c>
      <c r="D14" s="56"/>
      <c r="E14" s="50"/>
      <c r="F14" s="51" t="str">
        <f>IFERROR(VLOOKUP(D14,'PN GERAL'!A:B,2,0)," ")</f>
        <v xml:space="preserve"> </v>
      </c>
      <c r="G14" s="52" t="str">
        <f>IFERROR(VLOOKUP(D14,'PN GERAL'!A:G,7,0)," ")</f>
        <v xml:space="preserve"> </v>
      </c>
      <c r="H14" s="51" t="str">
        <f>IFERROR(VLOOKUP(D14,'PN GERAL'!A:E,5,0)," ")</f>
        <v xml:space="preserve"> </v>
      </c>
      <c r="I14" s="53" t="str">
        <f>IFERROR(VLOOKUP(D14,'PN GERAL'!A:F,6,0)," ")</f>
        <v xml:space="preserve"> </v>
      </c>
      <c r="J14" s="54" t="str">
        <f>IFERROR(VLOOKUP(D14,'PN GERAL'!A:C,3,0)," ")</f>
        <v xml:space="preserve"> </v>
      </c>
      <c r="K14" s="61">
        <f t="shared" si="0"/>
        <v>0</v>
      </c>
    </row>
    <row r="15" spans="3:13">
      <c r="C15" s="60">
        <v>7</v>
      </c>
      <c r="D15" s="56"/>
      <c r="E15" s="50"/>
      <c r="F15" s="51" t="str">
        <f>IFERROR(VLOOKUP(D15,'PN GERAL'!A:B,2,0)," ")</f>
        <v xml:space="preserve"> </v>
      </c>
      <c r="G15" s="52" t="str">
        <f>IFERROR(VLOOKUP(D15,'PN GERAL'!A:G,7,0)," ")</f>
        <v xml:space="preserve"> </v>
      </c>
      <c r="H15" s="51" t="str">
        <f>IFERROR(VLOOKUP(D15,'PN GERAL'!A:E,5,0)," ")</f>
        <v xml:space="preserve"> </v>
      </c>
      <c r="I15" s="53" t="str">
        <f>IFERROR(VLOOKUP(D15,'PN GERAL'!A:F,6,0)," ")</f>
        <v xml:space="preserve"> </v>
      </c>
      <c r="J15" s="54" t="str">
        <f>IFERROR(VLOOKUP(D15,'PN GERAL'!A:C,3,0)," ")</f>
        <v xml:space="preserve"> </v>
      </c>
      <c r="K15" s="61">
        <f t="shared" si="0"/>
        <v>0</v>
      </c>
    </row>
    <row r="16" spans="3:13">
      <c r="C16" s="60">
        <v>8</v>
      </c>
      <c r="D16" s="56"/>
      <c r="E16" s="50"/>
      <c r="F16" s="51" t="str">
        <f>IFERROR(VLOOKUP(D16,'PN GERAL'!A:B,2,0)," ")</f>
        <v xml:space="preserve"> </v>
      </c>
      <c r="G16" s="52" t="str">
        <f>IFERROR(VLOOKUP(D16,'PN GERAL'!A:G,7,0)," ")</f>
        <v xml:space="preserve"> </v>
      </c>
      <c r="H16" s="51" t="str">
        <f>IFERROR(VLOOKUP(D16,'PN GERAL'!A:E,5,0)," ")</f>
        <v xml:space="preserve"> </v>
      </c>
      <c r="I16" s="53" t="str">
        <f>IFERROR(VLOOKUP(D16,'PN GERAL'!A:F,6,0)," ")</f>
        <v xml:space="preserve"> </v>
      </c>
      <c r="J16" s="54" t="str">
        <f>IFERROR(VLOOKUP(D16,'PN GERAL'!A:C,3,0)," ")</f>
        <v xml:space="preserve"> </v>
      </c>
      <c r="K16" s="61">
        <f t="shared" si="0"/>
        <v>0</v>
      </c>
    </row>
    <row r="17" spans="3:11">
      <c r="C17" s="60">
        <v>9</v>
      </c>
      <c r="D17" s="56"/>
      <c r="E17" s="50"/>
      <c r="F17" s="51" t="str">
        <f>IFERROR(VLOOKUP(D17,'PN GERAL'!A:B,2,0)," ")</f>
        <v xml:space="preserve"> </v>
      </c>
      <c r="G17" s="52" t="str">
        <f>IFERROR(VLOOKUP(D17,'PN GERAL'!A:G,7,0)," ")</f>
        <v xml:space="preserve"> </v>
      </c>
      <c r="H17" s="51" t="str">
        <f>IFERROR(VLOOKUP(D17,'PN GERAL'!A:E,5,0)," ")</f>
        <v xml:space="preserve"> </v>
      </c>
      <c r="I17" s="53" t="str">
        <f>IFERROR(VLOOKUP(D17,'PN GERAL'!A:F,6,0)," ")</f>
        <v xml:space="preserve"> </v>
      </c>
      <c r="J17" s="54" t="str">
        <f>IFERROR(VLOOKUP(D17,'PN GERAL'!A:C,3,0)," ")</f>
        <v xml:space="preserve"> </v>
      </c>
      <c r="K17" s="61">
        <f t="shared" si="0"/>
        <v>0</v>
      </c>
    </row>
    <row r="18" spans="3:11">
      <c r="C18" s="60">
        <v>10</v>
      </c>
      <c r="D18" s="56"/>
      <c r="E18" s="50"/>
      <c r="F18" s="51" t="str">
        <f>IFERROR(VLOOKUP(D18,'PN GERAL'!A:B,2,0)," ")</f>
        <v xml:space="preserve"> </v>
      </c>
      <c r="G18" s="52" t="str">
        <f>IFERROR(VLOOKUP(D18,'PN GERAL'!A:G,7,0)," ")</f>
        <v xml:space="preserve"> </v>
      </c>
      <c r="H18" s="51" t="str">
        <f>IFERROR(VLOOKUP(D18,'PN GERAL'!A:E,5,0)," ")</f>
        <v xml:space="preserve"> </v>
      </c>
      <c r="I18" s="53" t="str">
        <f>IFERROR(VLOOKUP(D18,'PN GERAL'!A:F,6,0)," ")</f>
        <v xml:space="preserve"> </v>
      </c>
      <c r="J18" s="54" t="str">
        <f>IFERROR(VLOOKUP(D18,'PN GERAL'!A:C,3,0)," ")</f>
        <v xml:space="preserve"> </v>
      </c>
      <c r="K18" s="61">
        <f t="shared" si="0"/>
        <v>0</v>
      </c>
    </row>
    <row r="19" spans="3:11">
      <c r="C19" s="60">
        <v>11</v>
      </c>
      <c r="D19" s="56"/>
      <c r="E19" s="50"/>
      <c r="F19" s="51" t="str">
        <f>IFERROR(VLOOKUP(D19,'PN GERAL'!A:B,2,0)," ")</f>
        <v xml:space="preserve"> </v>
      </c>
      <c r="G19" s="52" t="str">
        <f>IFERROR(VLOOKUP(D19,'PN GERAL'!A:G,7,0)," ")</f>
        <v xml:space="preserve"> </v>
      </c>
      <c r="H19" s="51" t="str">
        <f>IFERROR(VLOOKUP(D19,'PN GERAL'!A:E,5,0)," ")</f>
        <v xml:space="preserve"> </v>
      </c>
      <c r="I19" s="53" t="str">
        <f>IFERROR(VLOOKUP(D19,'PN GERAL'!A:F,6,0)," ")</f>
        <v xml:space="preserve"> </v>
      </c>
      <c r="J19" s="54" t="str">
        <f>IFERROR(VLOOKUP(D19,'PN GERAL'!A:C,3,0)," ")</f>
        <v xml:space="preserve"> </v>
      </c>
      <c r="K19" s="61">
        <f t="shared" si="0"/>
        <v>0</v>
      </c>
    </row>
    <row r="20" spans="3:11">
      <c r="C20" s="60">
        <v>12</v>
      </c>
      <c r="D20" s="56"/>
      <c r="E20" s="50"/>
      <c r="F20" s="51" t="str">
        <f>IFERROR(VLOOKUP(D20,'PN GERAL'!A:B,2,0)," ")</f>
        <v xml:space="preserve"> </v>
      </c>
      <c r="G20" s="52" t="str">
        <f>IFERROR(VLOOKUP(D20,'PN GERAL'!A:G,7,0)," ")</f>
        <v xml:space="preserve"> </v>
      </c>
      <c r="H20" s="51" t="str">
        <f>IFERROR(VLOOKUP(D20,'PN GERAL'!A:E,5,0)," ")</f>
        <v xml:space="preserve"> </v>
      </c>
      <c r="I20" s="53" t="str">
        <f>IFERROR(VLOOKUP(D20,'PN GERAL'!A:F,6,0)," ")</f>
        <v xml:space="preserve"> </v>
      </c>
      <c r="J20" s="54" t="str">
        <f>IFERROR(VLOOKUP(D20,'PN GERAL'!A:C,3,0)," ")</f>
        <v xml:space="preserve"> </v>
      </c>
      <c r="K20" s="61">
        <f t="shared" si="0"/>
        <v>0</v>
      </c>
    </row>
    <row r="21" spans="3:11">
      <c r="C21" s="60">
        <v>13</v>
      </c>
      <c r="D21" s="56"/>
      <c r="E21" s="50"/>
      <c r="F21" s="51" t="str">
        <f>IFERROR(VLOOKUP(D21,'PN GERAL'!A:B,2,0)," ")</f>
        <v xml:space="preserve"> </v>
      </c>
      <c r="G21" s="52" t="str">
        <f>IFERROR(VLOOKUP(D21,'PN GERAL'!A:G,7,0)," ")</f>
        <v xml:space="preserve"> </v>
      </c>
      <c r="H21" s="51" t="str">
        <f>IFERROR(VLOOKUP(D21,'PN GERAL'!A:E,5,0)," ")</f>
        <v xml:space="preserve"> </v>
      </c>
      <c r="I21" s="53" t="str">
        <f>IFERROR(VLOOKUP(D21,'PN GERAL'!A:F,6,0)," ")</f>
        <v xml:space="preserve"> </v>
      </c>
      <c r="J21" s="54" t="str">
        <f>IFERROR(VLOOKUP(D21,'PN GERAL'!A:C,3,0)," ")</f>
        <v xml:space="preserve"> </v>
      </c>
      <c r="K21" s="61">
        <f t="shared" si="0"/>
        <v>0</v>
      </c>
    </row>
    <row r="22" spans="3:11">
      <c r="C22" s="60">
        <v>14</v>
      </c>
      <c r="D22" s="56"/>
      <c r="E22" s="50"/>
      <c r="F22" s="51" t="str">
        <f>IFERROR(VLOOKUP(D22,'PN GERAL'!A:B,2,0)," ")</f>
        <v xml:space="preserve"> </v>
      </c>
      <c r="G22" s="52" t="str">
        <f>IFERROR(VLOOKUP(D22,'PN GERAL'!A:G,7,0)," ")</f>
        <v xml:space="preserve"> </v>
      </c>
      <c r="H22" s="51" t="str">
        <f>IFERROR(VLOOKUP(D22,'PN GERAL'!A:E,5,0)," ")</f>
        <v xml:space="preserve"> </v>
      </c>
      <c r="I22" s="53" t="str">
        <f>IFERROR(VLOOKUP(D22,'PN GERAL'!A:F,6,0)," ")</f>
        <v xml:space="preserve"> </v>
      </c>
      <c r="J22" s="54" t="str">
        <f>IFERROR(VLOOKUP(D22,'PN GERAL'!A:C,3,0)," ")</f>
        <v xml:space="preserve"> </v>
      </c>
      <c r="K22" s="61">
        <f t="shared" si="0"/>
        <v>0</v>
      </c>
    </row>
    <row r="23" spans="3:11">
      <c r="C23" s="60">
        <v>15</v>
      </c>
      <c r="D23" s="56"/>
      <c r="E23" s="50"/>
      <c r="F23" s="51" t="str">
        <f>IFERROR(VLOOKUP(D23,'PN GERAL'!A:B,2,0)," ")</f>
        <v xml:space="preserve"> </v>
      </c>
      <c r="G23" s="52" t="str">
        <f>IFERROR(VLOOKUP(D23,'PN GERAL'!A:G,7,0)," ")</f>
        <v xml:space="preserve"> </v>
      </c>
      <c r="H23" s="51" t="str">
        <f>IFERROR(VLOOKUP(D23,'PN GERAL'!A:E,5,0)," ")</f>
        <v xml:space="preserve"> </v>
      </c>
      <c r="I23" s="53" t="str">
        <f>IFERROR(VLOOKUP(D23,'PN GERAL'!A:F,6,0)," ")</f>
        <v xml:space="preserve"> </v>
      </c>
      <c r="J23" s="54" t="str">
        <f>IFERROR(VLOOKUP(D23,'PN GERAL'!A:C,3,0)," ")</f>
        <v xml:space="preserve"> </v>
      </c>
      <c r="K23" s="61">
        <f t="shared" si="0"/>
        <v>0</v>
      </c>
    </row>
    <row r="24" spans="3:11">
      <c r="C24" s="60">
        <v>16</v>
      </c>
      <c r="D24" s="56"/>
      <c r="E24" s="50"/>
      <c r="F24" s="51" t="str">
        <f>IFERROR(VLOOKUP(D24,'PN GERAL'!A:B,2,0)," ")</f>
        <v xml:space="preserve"> </v>
      </c>
      <c r="G24" s="52" t="str">
        <f>IFERROR(VLOOKUP(D24,'PN GERAL'!A:G,7,0)," ")</f>
        <v xml:space="preserve"> </v>
      </c>
      <c r="H24" s="51" t="str">
        <f>IFERROR(VLOOKUP(D24,'PN GERAL'!A:E,5,0)," ")</f>
        <v xml:space="preserve"> </v>
      </c>
      <c r="I24" s="53" t="str">
        <f>IFERROR(VLOOKUP(D24,'PN GERAL'!A:F,6,0)," ")</f>
        <v xml:space="preserve"> </v>
      </c>
      <c r="J24" s="54" t="str">
        <f>IFERROR(VLOOKUP(D24,'PN GERAL'!A:C,3,0)," ")</f>
        <v xml:space="preserve"> </v>
      </c>
      <c r="K24" s="61">
        <f t="shared" si="0"/>
        <v>0</v>
      </c>
    </row>
    <row r="25" spans="3:11">
      <c r="C25" s="60">
        <v>17</v>
      </c>
      <c r="D25" s="56"/>
      <c r="E25" s="50"/>
      <c r="F25" s="51" t="str">
        <f>IFERROR(VLOOKUP(D25,'PN GERAL'!A:B,2,0)," ")</f>
        <v xml:space="preserve"> </v>
      </c>
      <c r="G25" s="52" t="str">
        <f>IFERROR(VLOOKUP(D25,'PN GERAL'!A:G,7,0)," ")</f>
        <v xml:space="preserve"> </v>
      </c>
      <c r="H25" s="51" t="str">
        <f>IFERROR(VLOOKUP(D25,'PN GERAL'!A:E,5,0)," ")</f>
        <v xml:space="preserve"> </v>
      </c>
      <c r="I25" s="53" t="str">
        <f>IFERROR(VLOOKUP(D25,'PN GERAL'!A:F,6,0)," ")</f>
        <v xml:space="preserve"> </v>
      </c>
      <c r="J25" s="54" t="str">
        <f>IFERROR(VLOOKUP(D25,'PN GERAL'!A:C,3,0)," ")</f>
        <v xml:space="preserve"> </v>
      </c>
      <c r="K25" s="61">
        <f t="shared" si="0"/>
        <v>0</v>
      </c>
    </row>
    <row r="26" spans="3:11">
      <c r="C26" s="60">
        <v>18</v>
      </c>
      <c r="D26" s="56"/>
      <c r="E26" s="50"/>
      <c r="F26" s="51" t="str">
        <f>IFERROR(VLOOKUP(D26,'PN GERAL'!A:B,2,0)," ")</f>
        <v xml:space="preserve"> </v>
      </c>
      <c r="G26" s="52" t="str">
        <f>IFERROR(VLOOKUP(D26,'PN GERAL'!A:G,7,0)," ")</f>
        <v xml:space="preserve"> </v>
      </c>
      <c r="H26" s="51" t="str">
        <f>IFERROR(VLOOKUP(D26,'PN GERAL'!A:E,5,0)," ")</f>
        <v xml:space="preserve"> </v>
      </c>
      <c r="I26" s="53" t="str">
        <f>IFERROR(VLOOKUP(D26,'PN GERAL'!A:F,6,0)," ")</f>
        <v xml:space="preserve"> </v>
      </c>
      <c r="J26" s="54" t="str">
        <f>IFERROR(VLOOKUP(D26,'PN GERAL'!A:C,3,0)," ")</f>
        <v xml:space="preserve"> </v>
      </c>
      <c r="K26" s="61">
        <f t="shared" si="0"/>
        <v>0</v>
      </c>
    </row>
    <row r="27" spans="3:11">
      <c r="C27" s="60">
        <v>19</v>
      </c>
      <c r="D27" s="56"/>
      <c r="E27" s="50"/>
      <c r="F27" s="51" t="str">
        <f>IFERROR(VLOOKUP(D27,'PN GERAL'!A:B,2,0)," ")</f>
        <v xml:space="preserve"> </v>
      </c>
      <c r="G27" s="52" t="str">
        <f>IFERROR(VLOOKUP(D27,'PN GERAL'!A:G,7,0)," ")</f>
        <v xml:space="preserve"> </v>
      </c>
      <c r="H27" s="51" t="str">
        <f>IFERROR(VLOOKUP(D27,'PN GERAL'!A:E,5,0)," ")</f>
        <v xml:space="preserve"> </v>
      </c>
      <c r="I27" s="53" t="str">
        <f>IFERROR(VLOOKUP(D27,'PN GERAL'!A:F,6,0)," ")</f>
        <v xml:space="preserve"> </v>
      </c>
      <c r="J27" s="54" t="str">
        <f>IFERROR(VLOOKUP(D27,'PN GERAL'!A:C,3,0)," ")</f>
        <v xml:space="preserve"> </v>
      </c>
      <c r="K27" s="61">
        <f t="shared" si="0"/>
        <v>0</v>
      </c>
    </row>
    <row r="28" spans="3:11">
      <c r="C28" s="60">
        <v>20</v>
      </c>
      <c r="D28" s="56"/>
      <c r="E28" s="50"/>
      <c r="F28" s="51" t="str">
        <f>IFERROR(VLOOKUP(D28,'PN GERAL'!A:B,2,0)," ")</f>
        <v xml:space="preserve"> </v>
      </c>
      <c r="G28" s="52" t="str">
        <f>IFERROR(VLOOKUP(D28,'PN GERAL'!A:G,7,0)," ")</f>
        <v xml:space="preserve"> </v>
      </c>
      <c r="H28" s="51" t="str">
        <f>IFERROR(VLOOKUP(D28,'PN GERAL'!A:E,5,0)," ")</f>
        <v xml:space="preserve"> </v>
      </c>
      <c r="I28" s="53" t="str">
        <f>IFERROR(VLOOKUP(D28,'PN GERAL'!A:F,6,0)," ")</f>
        <v xml:space="preserve"> </v>
      </c>
      <c r="J28" s="54" t="str">
        <f>IFERROR(VLOOKUP(D28,'PN GERAL'!A:C,3,0)," ")</f>
        <v xml:space="preserve"> </v>
      </c>
      <c r="K28" s="61">
        <f t="shared" si="0"/>
        <v>0</v>
      </c>
    </row>
    <row r="29" spans="3:11">
      <c r="C29" s="60">
        <v>21</v>
      </c>
      <c r="D29" s="56"/>
      <c r="E29" s="50"/>
      <c r="F29" s="51" t="str">
        <f>IFERROR(VLOOKUP(D29,'PN GERAL'!A:B,2,0)," ")</f>
        <v xml:space="preserve"> </v>
      </c>
      <c r="G29" s="52" t="str">
        <f>IFERROR(VLOOKUP(D29,'PN GERAL'!A:G,7,0)," ")</f>
        <v xml:space="preserve"> </v>
      </c>
      <c r="H29" s="51" t="str">
        <f>IFERROR(VLOOKUP(D29,'PN GERAL'!A:E,5,0)," ")</f>
        <v xml:space="preserve"> </v>
      </c>
      <c r="I29" s="53" t="str">
        <f>IFERROR(VLOOKUP(D29,'PN GERAL'!A:F,6,0)," ")</f>
        <v xml:space="preserve"> </v>
      </c>
      <c r="J29" s="54" t="str">
        <f>IFERROR(VLOOKUP(D29,'PN GERAL'!A:C,3,0)," ")</f>
        <v xml:space="preserve"> </v>
      </c>
      <c r="K29" s="61">
        <f t="shared" si="0"/>
        <v>0</v>
      </c>
    </row>
    <row r="30" spans="3:11">
      <c r="C30" s="60">
        <v>22</v>
      </c>
      <c r="D30" s="56"/>
      <c r="E30" s="50"/>
      <c r="F30" s="51" t="str">
        <f>IFERROR(VLOOKUP(D30,'PN GERAL'!A:B,2,0)," ")</f>
        <v xml:space="preserve"> </v>
      </c>
      <c r="G30" s="52" t="str">
        <f>IFERROR(VLOOKUP(D30,'PN GERAL'!A:G,7,0)," ")</f>
        <v xml:space="preserve"> </v>
      </c>
      <c r="H30" s="51" t="str">
        <f>IFERROR(VLOOKUP(D30,'PN GERAL'!A:E,5,0)," ")</f>
        <v xml:space="preserve"> </v>
      </c>
      <c r="I30" s="53" t="str">
        <f>IFERROR(VLOOKUP(D30,'PN GERAL'!A:F,6,0)," ")</f>
        <v xml:space="preserve"> </v>
      </c>
      <c r="J30" s="54" t="str">
        <f>IFERROR(VLOOKUP(D30,'PN GERAL'!A:C,3,0)," ")</f>
        <v xml:space="preserve"> </v>
      </c>
      <c r="K30" s="61">
        <f t="shared" si="0"/>
        <v>0</v>
      </c>
    </row>
    <row r="31" spans="3:11" ht="15" thickBot="1">
      <c r="C31" s="60">
        <v>23</v>
      </c>
      <c r="D31" s="62"/>
      <c r="E31" s="63"/>
      <c r="F31" s="64" t="str">
        <f>IFERROR(VLOOKUP(D31,'PN GERAL'!A:B,2,0)," ")</f>
        <v xml:space="preserve"> </v>
      </c>
      <c r="G31" s="65" t="str">
        <f>IFERROR(VLOOKUP(D31,'PN GERAL'!A:G,7,0)," ")</f>
        <v xml:space="preserve"> </v>
      </c>
      <c r="H31" s="64" t="str">
        <f>IFERROR(VLOOKUP(D31,'PN GERAL'!A:E,5,0)," ")</f>
        <v xml:space="preserve"> </v>
      </c>
      <c r="I31" s="66" t="str">
        <f>IFERROR(VLOOKUP(D31,'PN GERAL'!A:F,6,0)," ")</f>
        <v xml:space="preserve"> </v>
      </c>
      <c r="J31" s="67" t="str">
        <f>IFERROR(VLOOKUP(D31,'PN GERAL'!A:C,3,0)," ")</f>
        <v xml:space="preserve"> </v>
      </c>
      <c r="K31" s="68">
        <f t="shared" si="0"/>
        <v>0</v>
      </c>
    </row>
    <row r="32" spans="3:11" ht="15" thickBot="1">
      <c r="C32" s="146" t="s">
        <v>169</v>
      </c>
      <c r="D32" s="147"/>
      <c r="E32" s="147"/>
      <c r="F32" s="147"/>
      <c r="G32" s="147"/>
      <c r="H32" s="147"/>
      <c r="I32" s="147"/>
      <c r="J32" s="147"/>
      <c r="K32" s="69">
        <f>SUM(K9:K31)</f>
        <v>0</v>
      </c>
    </row>
  </sheetData>
  <sheetProtection algorithmName="SHA-512" hashValue="5wNOKSOlGD1RsMqeTm4hEsGS6ZfeBsu1Z5gyeot6Bn5Ad44aimh1chdzgcuXRR3Li6SAENmJNvV+8TaIr6YawQ==" saltValue="puHmXBuAMYYslrpQPXITlg==" spinCount="100000" sheet="1" autoFilter="0"/>
  <mergeCells count="4">
    <mergeCell ref="C32:J32"/>
    <mergeCell ref="D6:I6"/>
    <mergeCell ref="D7:I7"/>
    <mergeCell ref="E2:I4"/>
  </mergeCells>
  <conditionalFormatting sqref="I9:I31">
    <cfRule type="containsText" dxfId="0" priority="1" operator="containsText" text="Dólar">
      <formula>NOT(ISERROR(SEARCH("Dólar",I9)))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K6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6"/>
  <dimension ref="A1:M25"/>
  <sheetViews>
    <sheetView showRowColHeaders="0" workbookViewId="0"/>
  </sheetViews>
  <sheetFormatPr defaultColWidth="0" defaultRowHeight="14.45" zeroHeight="1"/>
  <cols>
    <col min="1" max="12" width="9.140625" customWidth="1"/>
    <col min="13" max="13" width="15.7109375" customWidth="1"/>
    <col min="14" max="16384" width="9.140625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</sheetData>
  <sheetProtection algorithmName="SHA-512" hashValue="PSs6G+eJnavDnCaVWo99AK3PmomxKzAILSZN0OCckF7lJuqctSM0jLELG+VEjZsGkd9fwrJy5JicvAvc4Mdisw==" saltValue="Gv2qnR7Et03J4IKtPEnKG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5F52-7121-4AD5-9EC9-AD56E199E330}">
  <sheetPr codeName="Planilha7"/>
  <dimension ref="A1:G77"/>
  <sheetViews>
    <sheetView showGridLines="0" topLeftCell="A49" zoomScale="85" zoomScaleNormal="85" workbookViewId="0">
      <selection activeCell="B66" sqref="B66"/>
    </sheetView>
  </sheetViews>
  <sheetFormatPr defaultRowHeight="14.45"/>
  <cols>
    <col min="1" max="1" width="31.5703125" style="4" customWidth="1"/>
    <col min="2" max="2" width="117.42578125" style="4" bestFit="1" customWidth="1"/>
    <col min="3" max="3" width="14.140625" style="5" customWidth="1"/>
    <col min="4" max="4" width="36.140625" customWidth="1"/>
    <col min="5" max="5" width="48" customWidth="1"/>
    <col min="7" max="7" width="17.140625" customWidth="1"/>
  </cols>
  <sheetData>
    <row r="1" spans="1:7">
      <c r="A1" s="4" t="s">
        <v>170</v>
      </c>
      <c r="B1" s="4" t="s">
        <v>171</v>
      </c>
      <c r="C1" s="5" t="s">
        <v>172</v>
      </c>
      <c r="D1" t="s">
        <v>173</v>
      </c>
      <c r="E1" t="s">
        <v>174</v>
      </c>
      <c r="F1" t="s">
        <v>175</v>
      </c>
      <c r="G1" t="s">
        <v>176</v>
      </c>
    </row>
    <row r="2" spans="1:7">
      <c r="A2" s="4" t="s">
        <v>56</v>
      </c>
      <c r="B2" s="4" t="str">
        <f>VLOOKUP(A2,Tabela43[[#All],[PN]:[DESCRIÇÃO]],2,)</f>
        <v>Chrome Education Upgrade</v>
      </c>
      <c r="C2" s="8">
        <v>33.14</v>
      </c>
      <c r="D2" t="s">
        <v>177</v>
      </c>
      <c r="E2" t="s">
        <v>178</v>
      </c>
      <c r="F2" t="s">
        <v>179</v>
      </c>
      <c r="G2" s="9">
        <v>45412</v>
      </c>
    </row>
    <row r="3" spans="1:7">
      <c r="A3" s="4" t="s">
        <v>60</v>
      </c>
      <c r="B3" s="4" t="str">
        <f>VLOOKUP(A3,Tabela43[[#All],[PN]:[DESCRIÇÃO]],2,)</f>
        <v>Chrome Education Upgrade</v>
      </c>
      <c r="C3" s="8">
        <v>35.25</v>
      </c>
      <c r="D3" t="s">
        <v>177</v>
      </c>
      <c r="E3" t="s">
        <v>178</v>
      </c>
      <c r="F3" t="s">
        <v>179</v>
      </c>
      <c r="G3" s="9">
        <v>45412</v>
      </c>
    </row>
    <row r="4" spans="1:7">
      <c r="A4" s="4" t="s">
        <v>62</v>
      </c>
      <c r="B4" s="4" t="str">
        <f>VLOOKUP(A4,Tabela43[[#All],[PN]:[DESCRIÇÃO]],2,)</f>
        <v>Chrome Education Upgrade - Gov</v>
      </c>
      <c r="C4" s="8">
        <v>33.14</v>
      </c>
      <c r="D4" t="s">
        <v>177</v>
      </c>
      <c r="E4" t="s">
        <v>178</v>
      </c>
      <c r="F4" t="s">
        <v>179</v>
      </c>
      <c r="G4" s="9">
        <v>45412</v>
      </c>
    </row>
    <row r="5" spans="1:7">
      <c r="A5" s="4" t="s">
        <v>65</v>
      </c>
      <c r="B5" s="4" t="str">
        <f>VLOOKUP(A5,Tabela43[[#All],[PN]:[DESCRIÇÃO]],2,)</f>
        <v>Chrome Education Upgrade - Gov</v>
      </c>
      <c r="C5" s="8">
        <v>35.25</v>
      </c>
      <c r="D5" t="s">
        <v>177</v>
      </c>
      <c r="E5" t="s">
        <v>178</v>
      </c>
      <c r="F5" t="s">
        <v>179</v>
      </c>
      <c r="G5" s="9">
        <v>45412</v>
      </c>
    </row>
    <row r="6" spans="1:7">
      <c r="A6" s="4" t="s">
        <v>67</v>
      </c>
      <c r="B6" s="4" t="str">
        <f>VLOOKUP(A6,Tabela43[[#All],[PN]:[DESCRIÇÃO]],2,)</f>
        <v>Chrome Enterprise Upgrade - 12 month license/support term</v>
      </c>
      <c r="C6" s="8">
        <v>46.36</v>
      </c>
      <c r="D6" t="s">
        <v>177</v>
      </c>
      <c r="E6" t="s">
        <v>178</v>
      </c>
      <c r="F6" t="s">
        <v>179</v>
      </c>
      <c r="G6" s="9">
        <v>45412</v>
      </c>
    </row>
    <row r="7" spans="1:7">
      <c r="A7" s="4" t="s">
        <v>69</v>
      </c>
      <c r="B7" s="4" t="str">
        <f>VLOOKUP(A7,Tabela43[[#All],[PN]:[DESCRIÇÃO]],2,)</f>
        <v>Chrome Enterprise Upgrade - 12 month license/support term</v>
      </c>
      <c r="C7" s="8">
        <v>51.36</v>
      </c>
      <c r="D7" t="s">
        <v>177</v>
      </c>
      <c r="E7" t="s">
        <v>178</v>
      </c>
      <c r="F7" t="s">
        <v>179</v>
      </c>
      <c r="G7" s="9">
        <v>45412</v>
      </c>
    </row>
    <row r="8" spans="1:7">
      <c r="A8" s="4" t="s">
        <v>70</v>
      </c>
      <c r="B8" s="4" t="str">
        <f>VLOOKUP(A8,Tabela43[[#All],[PN]:[DESCRIÇÃO]],2,)</f>
        <v>Chrome Enterprise Upgrade Gov - 12 month license/support term</v>
      </c>
      <c r="C8" s="8">
        <v>46.36</v>
      </c>
      <c r="D8" t="s">
        <v>177</v>
      </c>
      <c r="E8" t="s">
        <v>178</v>
      </c>
      <c r="F8" t="s">
        <v>179</v>
      </c>
      <c r="G8" s="9">
        <v>45412</v>
      </c>
    </row>
    <row r="9" spans="1:7">
      <c r="A9" s="4" t="s">
        <v>73</v>
      </c>
      <c r="B9" s="4" t="str">
        <f>VLOOKUP(A9,Tabela43[[#All],[PN]:[DESCRIÇÃO]],2,)</f>
        <v>Chrome Enterprise Upgrade Gov - 12 month license/support term</v>
      </c>
      <c r="C9" s="8">
        <v>51.36</v>
      </c>
      <c r="D9" t="s">
        <v>177</v>
      </c>
      <c r="E9" t="s">
        <v>178</v>
      </c>
      <c r="F9" t="s">
        <v>179</v>
      </c>
      <c r="G9" s="9">
        <v>45412</v>
      </c>
    </row>
    <row r="10" spans="1:7">
      <c r="A10" s="4" t="s">
        <v>8</v>
      </c>
      <c r="B10" s="4" t="str">
        <f>VLOOKUP(A10,Tabela1[[#All],[PART NUMBER]:[DESCRIÇÃO]],2,)</f>
        <v>SND Google Migration - Mailbox (01 a 10 usuários)</v>
      </c>
      <c r="C10" s="12">
        <v>34.51</v>
      </c>
      <c r="D10" t="s">
        <v>180</v>
      </c>
      <c r="E10" t="s">
        <v>181</v>
      </c>
      <c r="F10" t="s">
        <v>182</v>
      </c>
      <c r="G10" s="9">
        <v>45412</v>
      </c>
    </row>
    <row r="11" spans="1:7">
      <c r="A11" s="4" t="s">
        <v>12</v>
      </c>
      <c r="B11" s="4" t="str">
        <f>VLOOKUP(A11,Tabela1[[#All],[PART NUMBER]:[DESCRIÇÃO]],2,)</f>
        <v>SND Google Migration - Mailbox (11 a 50 usuários)</v>
      </c>
      <c r="C11" s="12">
        <v>28.76</v>
      </c>
      <c r="D11" t="s">
        <v>180</v>
      </c>
      <c r="E11" t="s">
        <v>181</v>
      </c>
      <c r="F11" t="s">
        <v>182</v>
      </c>
      <c r="G11" s="9">
        <v>45412</v>
      </c>
    </row>
    <row r="12" spans="1:7">
      <c r="A12" s="4" t="s">
        <v>14</v>
      </c>
      <c r="B12" s="4" t="str">
        <f>VLOOKUP(A12,Tabela1[[#All],[PART NUMBER]:[DESCRIÇÃO]],2,)</f>
        <v>SND Google Migration - Mailbox (51 a 100 usuários)</v>
      </c>
      <c r="C12" s="12">
        <v>23.01</v>
      </c>
      <c r="D12" t="s">
        <v>180</v>
      </c>
      <c r="E12" t="s">
        <v>181</v>
      </c>
      <c r="F12" t="s">
        <v>182</v>
      </c>
      <c r="G12" s="9">
        <v>45412</v>
      </c>
    </row>
    <row r="13" spans="1:7">
      <c r="A13" s="4" t="s">
        <v>16</v>
      </c>
      <c r="B13" s="4" t="str">
        <f>VLOOKUP(A13,Tabela1[[#All],[PART NUMBER]:[DESCRIÇÃO]],2,)</f>
        <v>SND Google Migration - Mailbox (101 a 250 usuários)</v>
      </c>
      <c r="C13" s="12">
        <v>17.260000000000002</v>
      </c>
      <c r="D13" t="s">
        <v>180</v>
      </c>
      <c r="E13" t="s">
        <v>181</v>
      </c>
      <c r="F13" t="s">
        <v>182</v>
      </c>
      <c r="G13" s="9">
        <v>45412</v>
      </c>
    </row>
    <row r="14" spans="1:7">
      <c r="A14" s="4" t="s">
        <v>18</v>
      </c>
      <c r="B14" s="4" t="str">
        <f>VLOOKUP(A14,Tabela1[[#All],[PART NUMBER]:[DESCRIÇÃO]],2,)</f>
        <v>SND Google Migration - Mailbox (acima de 250 usuários)</v>
      </c>
      <c r="C14" s="12">
        <v>11.5</v>
      </c>
      <c r="D14" t="s">
        <v>180</v>
      </c>
      <c r="E14" t="s">
        <v>181</v>
      </c>
      <c r="F14" t="s">
        <v>182</v>
      </c>
      <c r="G14" s="9">
        <v>45412</v>
      </c>
    </row>
    <row r="15" spans="1:7">
      <c r="A15" s="4" t="s">
        <v>20</v>
      </c>
      <c r="B15" s="4" t="str">
        <f>VLOOKUP(A15,Tabela1[[#All],[PART NUMBER]:[DESCRIÇÃO]],2,)</f>
        <v>SND Google Credential Sync (01 a 10 usuários)</v>
      </c>
      <c r="C15" s="12">
        <v>57.52</v>
      </c>
      <c r="D15" t="s">
        <v>180</v>
      </c>
      <c r="E15" t="s">
        <v>181</v>
      </c>
      <c r="F15" t="s">
        <v>182</v>
      </c>
      <c r="G15" s="9">
        <v>45412</v>
      </c>
    </row>
    <row r="16" spans="1:7">
      <c r="A16" s="4" t="s">
        <v>23</v>
      </c>
      <c r="B16" s="4" t="str">
        <f>VLOOKUP(A16,Tabela1[[#All],[PART NUMBER]:[DESCRIÇÃO]],2,)</f>
        <v>SND Google Credential Sync (11 a 50 usuários)</v>
      </c>
      <c r="C16" s="12">
        <v>46.02</v>
      </c>
      <c r="D16" t="s">
        <v>180</v>
      </c>
      <c r="E16" t="s">
        <v>181</v>
      </c>
      <c r="F16" t="s">
        <v>182</v>
      </c>
      <c r="G16" s="9">
        <v>45412</v>
      </c>
    </row>
    <row r="17" spans="1:7">
      <c r="A17" s="4" t="s">
        <v>25</v>
      </c>
      <c r="B17" s="4" t="str">
        <f>VLOOKUP(A17,Tabela1[[#All],[PART NUMBER]:[DESCRIÇÃO]],2,)</f>
        <v>SND Google Credential Sync (51 a 100 usuários)</v>
      </c>
      <c r="C17" s="12">
        <v>34.51</v>
      </c>
      <c r="D17" t="s">
        <v>180</v>
      </c>
      <c r="E17" t="s">
        <v>181</v>
      </c>
      <c r="F17" t="s">
        <v>182</v>
      </c>
      <c r="G17" s="9">
        <v>45412</v>
      </c>
    </row>
    <row r="18" spans="1:7">
      <c r="A18" s="4" t="s">
        <v>27</v>
      </c>
      <c r="B18" s="4" t="str">
        <f>VLOOKUP(A18,Tabela1[[#All],[PART NUMBER]:[DESCRIÇÃO]],2,)</f>
        <v>SND Google Credential Sync (101 a 250 usuários)</v>
      </c>
      <c r="C18" s="12">
        <v>28.76</v>
      </c>
      <c r="D18" t="s">
        <v>180</v>
      </c>
      <c r="E18" t="s">
        <v>181</v>
      </c>
      <c r="F18" t="s">
        <v>182</v>
      </c>
      <c r="G18" s="9">
        <v>45412</v>
      </c>
    </row>
    <row r="19" spans="1:7">
      <c r="A19" s="4" t="s">
        <v>29</v>
      </c>
      <c r="B19" s="4" t="str">
        <f>VLOOKUP(A19,Tabela1[[#All],[PART NUMBER]:[DESCRIÇÃO]],2,)</f>
        <v>SND Google Credential Sync (acima 250 usuários)</v>
      </c>
      <c r="C19" s="12">
        <v>11.5</v>
      </c>
      <c r="D19" t="s">
        <v>180</v>
      </c>
      <c r="E19" t="s">
        <v>181</v>
      </c>
      <c r="F19" t="s">
        <v>182</v>
      </c>
      <c r="G19" s="9">
        <v>45412</v>
      </c>
    </row>
    <row r="20" spans="1:7">
      <c r="A20" s="4" t="s">
        <v>31</v>
      </c>
      <c r="B20" s="4" t="str">
        <f>VLOOKUP(A20,Tabela1[[#All],[PART NUMBER]:[DESCRIÇÃO]],2,)</f>
        <v>SND Google Implementation Workspace Education</v>
      </c>
      <c r="C20" s="12">
        <v>920.31</v>
      </c>
      <c r="D20" t="s">
        <v>183</v>
      </c>
      <c r="E20" t="s">
        <v>184</v>
      </c>
      <c r="F20" t="s">
        <v>182</v>
      </c>
      <c r="G20" s="9">
        <v>45412</v>
      </c>
    </row>
    <row r="21" spans="1:7">
      <c r="A21" s="4" t="s">
        <v>35</v>
      </c>
      <c r="B21" s="4" t="str">
        <f>VLOOKUP(A21,Tabela1[[#All],[PART NUMBER]:[DESCRIÇÃO]],2,)</f>
        <v>SND Google Comunication Training</v>
      </c>
      <c r="C21" s="12">
        <v>230.08</v>
      </c>
      <c r="D21" t="s">
        <v>185</v>
      </c>
      <c r="E21" t="s">
        <v>186</v>
      </c>
      <c r="F21" t="s">
        <v>182</v>
      </c>
      <c r="G21" s="9">
        <v>45412</v>
      </c>
    </row>
    <row r="22" spans="1:7">
      <c r="A22" s="4" t="s">
        <v>39</v>
      </c>
      <c r="B22" s="4" t="str">
        <f>VLOOKUP(A22,Tabela1[[#All],[PART NUMBER]:[DESCRIÇÃO]],2,)</f>
        <v>SND Google Colaboration Training</v>
      </c>
      <c r="C22" s="12">
        <v>230.08</v>
      </c>
      <c r="D22" t="s">
        <v>185</v>
      </c>
      <c r="E22" t="s">
        <v>186</v>
      </c>
      <c r="F22" t="s">
        <v>182</v>
      </c>
      <c r="G22" s="9">
        <v>45412</v>
      </c>
    </row>
    <row r="23" spans="1:7">
      <c r="A23" s="4" t="s">
        <v>42</v>
      </c>
      <c r="B23" s="4" t="str">
        <f>VLOOKUP(A23,Tabela1[[#All],[PART NUMBER]:[DESCRIÇÃO]],2,)</f>
        <v>SND Google Classroom Training</v>
      </c>
      <c r="C23" s="12">
        <v>115.04</v>
      </c>
      <c r="D23" t="s">
        <v>185</v>
      </c>
      <c r="E23" t="s">
        <v>186</v>
      </c>
      <c r="F23" t="s">
        <v>182</v>
      </c>
      <c r="G23" s="9">
        <v>45412</v>
      </c>
    </row>
    <row r="24" spans="1:7">
      <c r="A24" s="4" t="s">
        <v>45</v>
      </c>
      <c r="B24" s="4" t="str">
        <f>VLOOKUP(A24,Tabela1[[#All],[PART NUMBER]:[DESCRIÇÃO]],2,)</f>
        <v>SND Google Comunication Training - Add-on</v>
      </c>
      <c r="C24" s="12">
        <v>115.04</v>
      </c>
      <c r="D24" t="s">
        <v>185</v>
      </c>
      <c r="E24" t="s">
        <v>187</v>
      </c>
      <c r="F24" t="s">
        <v>182</v>
      </c>
      <c r="G24" s="9">
        <v>45412</v>
      </c>
    </row>
    <row r="25" spans="1:7">
      <c r="A25" s="4" t="s">
        <v>48</v>
      </c>
      <c r="B25" s="4" t="str">
        <f>VLOOKUP(A25,Tabela1[[#All],[PART NUMBER]:[DESCRIÇÃO]],2,)</f>
        <v>SND Google Colaboration Training - Add-on</v>
      </c>
      <c r="C25" s="12">
        <v>115.04</v>
      </c>
      <c r="D25" t="s">
        <v>185</v>
      </c>
      <c r="E25" t="s">
        <v>187</v>
      </c>
      <c r="F25" t="s">
        <v>182</v>
      </c>
      <c r="G25" s="9">
        <v>45412</v>
      </c>
    </row>
    <row r="26" spans="1:7">
      <c r="A26" s="4" t="s">
        <v>50</v>
      </c>
      <c r="B26" s="4" t="str">
        <f>VLOOKUP(A26,Tabela1[[#All],[PART NUMBER]:[DESCRIÇÃO]],2,)</f>
        <v>SND Google Production Training - Add-on</v>
      </c>
      <c r="C26" s="12">
        <v>115.04</v>
      </c>
      <c r="D26" t="s">
        <v>185</v>
      </c>
      <c r="E26" t="s">
        <v>187</v>
      </c>
      <c r="F26" t="s">
        <v>182</v>
      </c>
      <c r="G26" s="9">
        <v>45412</v>
      </c>
    </row>
    <row r="27" spans="1:7">
      <c r="A27" s="4" t="s">
        <v>76</v>
      </c>
      <c r="B27" s="4" t="str">
        <f>VLOOKUP(A27,Tabela434[[#All],[PART NUMBER]:[DESCRIÇÃO]],2,)</f>
        <v>DasboardPro</v>
      </c>
      <c r="C27" s="8">
        <v>57.387121231927637</v>
      </c>
      <c r="D27" t="s">
        <v>185</v>
      </c>
      <c r="E27" t="s">
        <v>188</v>
      </c>
      <c r="F27" t="s">
        <v>182</v>
      </c>
      <c r="G27" s="9">
        <v>45412</v>
      </c>
    </row>
    <row r="28" spans="1:7">
      <c r="A28" s="4" t="s">
        <v>80</v>
      </c>
      <c r="B28" s="4" t="str">
        <f>VLOOKUP(A28,Tabela434[[#All],[PART NUMBER]:[DESCRIÇÃO]],2,)</f>
        <v>DasboardPro</v>
      </c>
      <c r="C28" s="8">
        <v>54.24978430808649</v>
      </c>
      <c r="D28" t="s">
        <v>185</v>
      </c>
      <c r="E28" t="s">
        <v>189</v>
      </c>
      <c r="F28" t="s">
        <v>182</v>
      </c>
      <c r="G28" s="9">
        <v>45412</v>
      </c>
    </row>
    <row r="29" spans="1:7">
      <c r="A29" s="4" t="s">
        <v>82</v>
      </c>
      <c r="B29" s="4" t="str">
        <f>VLOOKUP(A29,Tabela434[[#All],[PART NUMBER]:[DESCRIÇÃO]],2,)</f>
        <v>DasboardPro</v>
      </c>
      <c r="C29" s="8">
        <v>50.981725012418629</v>
      </c>
      <c r="D29" t="s">
        <v>185</v>
      </c>
      <c r="E29" t="s">
        <v>190</v>
      </c>
      <c r="F29" t="s">
        <v>182</v>
      </c>
      <c r="G29" s="9">
        <v>45412</v>
      </c>
    </row>
    <row r="30" spans="1:7">
      <c r="A30" s="4" t="s">
        <v>84</v>
      </c>
      <c r="B30" s="4" t="str">
        <f>VLOOKUP(A30,Tabela434[[#All],[PART NUMBER]:[DESCRIÇÃO]],2,)</f>
        <v>DasboardPro</v>
      </c>
      <c r="C30" s="8">
        <v>49.020889435017914</v>
      </c>
      <c r="D30" t="s">
        <v>185</v>
      </c>
      <c r="E30" t="s">
        <v>191</v>
      </c>
      <c r="F30" t="s">
        <v>182</v>
      </c>
      <c r="G30" s="9">
        <v>45412</v>
      </c>
    </row>
    <row r="31" spans="1:7">
      <c r="A31" s="4" t="s">
        <v>86</v>
      </c>
      <c r="B31" s="4" t="str">
        <f>VLOOKUP(A31,Tabela434[[#All],[PART NUMBER]:[DESCRIÇÃO]],2,)</f>
        <v>DasboardPro</v>
      </c>
      <c r="C31" s="8">
        <v>47.060053857617191</v>
      </c>
      <c r="D31" t="s">
        <v>185</v>
      </c>
      <c r="E31" t="s">
        <v>192</v>
      </c>
      <c r="F31" t="s">
        <v>182</v>
      </c>
      <c r="G31" s="9">
        <v>45412</v>
      </c>
    </row>
    <row r="32" spans="1:7">
      <c r="A32" s="4" t="s">
        <v>88</v>
      </c>
      <c r="B32" s="4" t="str">
        <f>VLOOKUP(A32,Tabela434[[#All],[PART NUMBER]:[DESCRIÇÃO]],2,)</f>
        <v>Dashboard School 1</v>
      </c>
      <c r="C32" s="8">
        <v>69.282857068158648</v>
      </c>
      <c r="D32" t="s">
        <v>185</v>
      </c>
      <c r="E32" t="s">
        <v>193</v>
      </c>
      <c r="F32" t="s">
        <v>182</v>
      </c>
      <c r="G32" s="9">
        <v>45412</v>
      </c>
    </row>
    <row r="33" spans="1:7">
      <c r="A33" s="4" t="s">
        <v>90</v>
      </c>
      <c r="B33" s="4" t="str">
        <f>VLOOKUP(A33,Tabela434[[#All],[PART NUMBER]:[DESCRIÇÃO]],2,)</f>
        <v>Dashboard School 2</v>
      </c>
      <c r="C33" s="8">
        <v>67.322021490757933</v>
      </c>
      <c r="D33" t="s">
        <v>185</v>
      </c>
      <c r="E33" t="s">
        <v>194</v>
      </c>
      <c r="F33" t="s">
        <v>182</v>
      </c>
      <c r="G33" s="9">
        <v>45412</v>
      </c>
    </row>
    <row r="34" spans="1:7">
      <c r="A34" s="4" t="s">
        <v>92</v>
      </c>
      <c r="B34" s="4" t="str">
        <f>VLOOKUP(A34,Tabela434[[#All],[PART NUMBER]:[DESCRIÇÃO]],2,)</f>
        <v>Dashboard School 3</v>
      </c>
      <c r="C34" s="8">
        <v>64.053962195090079</v>
      </c>
      <c r="D34" t="s">
        <v>185</v>
      </c>
      <c r="E34" t="s">
        <v>195</v>
      </c>
      <c r="F34" t="s">
        <v>182</v>
      </c>
      <c r="G34" s="9">
        <v>45412</v>
      </c>
    </row>
    <row r="35" spans="1:7">
      <c r="A35" s="4" t="s">
        <v>95</v>
      </c>
      <c r="B35" s="4" t="str">
        <f>VLOOKUP(A35,Tabela434[[#All],[PART NUMBER]:[DESCRIÇÃO]],2,)</f>
        <v>Dashboard School 4</v>
      </c>
      <c r="C35" s="8">
        <v>62.093126617689357</v>
      </c>
      <c r="D35" t="s">
        <v>185</v>
      </c>
      <c r="E35" t="s">
        <v>196</v>
      </c>
      <c r="F35" t="s">
        <v>182</v>
      </c>
      <c r="G35" s="9">
        <v>45412</v>
      </c>
    </row>
    <row r="36" spans="1:7">
      <c r="A36" s="4" t="s">
        <v>98</v>
      </c>
      <c r="B36" s="4" t="str">
        <f>VLOOKUP(A36,Tabela434[[#All],[PART NUMBER]:[DESCRIÇÃO]],2,)</f>
        <v>Dashboard School 5</v>
      </c>
      <c r="C36" s="8">
        <v>60.132291040288642</v>
      </c>
      <c r="D36" t="s">
        <v>185</v>
      </c>
      <c r="E36" t="s">
        <v>197</v>
      </c>
      <c r="F36" t="s">
        <v>182</v>
      </c>
      <c r="G36" s="9">
        <v>45412</v>
      </c>
    </row>
    <row r="37" spans="1:7">
      <c r="A37" s="4" t="s">
        <v>198</v>
      </c>
      <c r="B37" s="4" t="e">
        <f>VLOOKUP(A37,Tabela1[[#All],[PART NUMBER]:[DESCRIÇÃO]],2,FALSE)</f>
        <v>#N/A</v>
      </c>
      <c r="C37" s="8">
        <v>37.25</v>
      </c>
      <c r="D37" t="s">
        <v>177</v>
      </c>
      <c r="E37" t="s">
        <v>199</v>
      </c>
      <c r="F37" t="s">
        <v>179</v>
      </c>
      <c r="G37" s="9">
        <v>45412</v>
      </c>
    </row>
    <row r="38" spans="1:7">
      <c r="A38" s="4" t="s">
        <v>200</v>
      </c>
      <c r="B38" s="4" t="e">
        <f>VLOOKUP(A38,Tabela1[[#All],[PART NUMBER]:[DESCRIÇÃO]],2,FALSE)</f>
        <v>#N/A</v>
      </c>
      <c r="C38" s="8">
        <v>36.85</v>
      </c>
      <c r="D38" t="s">
        <v>177</v>
      </c>
      <c r="E38" t="s">
        <v>201</v>
      </c>
      <c r="F38" t="s">
        <v>179</v>
      </c>
      <c r="G38" s="9">
        <v>45412</v>
      </c>
    </row>
    <row r="39" spans="1:7">
      <c r="A39" s="4" t="s">
        <v>202</v>
      </c>
      <c r="B39" s="4" t="e">
        <f>VLOOKUP(A39,Tabela1[[#All],[PART NUMBER]:[DESCRIÇÃO]],2,FALSE)</f>
        <v>#N/A</v>
      </c>
      <c r="C39" s="8">
        <v>36.479999999999997</v>
      </c>
      <c r="D39" t="s">
        <v>177</v>
      </c>
      <c r="E39" t="s">
        <v>203</v>
      </c>
      <c r="F39" t="s">
        <v>179</v>
      </c>
      <c r="G39" s="9">
        <v>45412</v>
      </c>
    </row>
    <row r="40" spans="1:7">
      <c r="A40" s="4" t="s">
        <v>204</v>
      </c>
      <c r="B40" s="4" t="e">
        <f>VLOOKUP(A40,Tabela1[[#All],[PART NUMBER]:[DESCRIÇÃO]],2,FALSE)</f>
        <v>#N/A</v>
      </c>
      <c r="C40" s="8">
        <v>36.1</v>
      </c>
      <c r="D40" t="s">
        <v>177</v>
      </c>
      <c r="E40" t="s">
        <v>205</v>
      </c>
      <c r="F40" t="s">
        <v>179</v>
      </c>
      <c r="G40" s="9">
        <v>45412</v>
      </c>
    </row>
    <row r="41" spans="1:7">
      <c r="A41" s="4" t="s">
        <v>206</v>
      </c>
      <c r="B41" s="4" t="e">
        <f>VLOOKUP(A41,Tabela1[[#All],[PART NUMBER]:[DESCRIÇÃO]],2,FALSE)</f>
        <v>#N/A</v>
      </c>
      <c r="C41" s="8">
        <v>35.75</v>
      </c>
      <c r="D41" t="s">
        <v>177</v>
      </c>
      <c r="E41" t="s">
        <v>207</v>
      </c>
      <c r="F41" t="s">
        <v>179</v>
      </c>
      <c r="G41" s="9">
        <v>45412</v>
      </c>
    </row>
    <row r="42" spans="1:7">
      <c r="A42" s="4" t="s">
        <v>208</v>
      </c>
      <c r="B42" s="4" t="e">
        <f>VLOOKUP(A42,Tabela1[[#All],[PART NUMBER]:[DESCRIÇÃO]],2,FALSE)</f>
        <v>#N/A</v>
      </c>
      <c r="C42" s="8">
        <v>37.24</v>
      </c>
      <c r="D42" t="s">
        <v>177</v>
      </c>
      <c r="E42" t="s">
        <v>209</v>
      </c>
      <c r="F42" t="s">
        <v>179</v>
      </c>
      <c r="G42" s="9">
        <v>45412</v>
      </c>
    </row>
    <row r="43" spans="1:7">
      <c r="A43" s="4" t="s">
        <v>210</v>
      </c>
      <c r="B43" s="4" t="e">
        <f>VLOOKUP(A43,Tabela1[[#All],[PART NUMBER]:[DESCRIÇÃO]],2,FALSE)</f>
        <v>#N/A</v>
      </c>
      <c r="C43" s="10">
        <v>36.86</v>
      </c>
      <c r="D43" t="s">
        <v>177</v>
      </c>
      <c r="E43" t="s">
        <v>211</v>
      </c>
      <c r="F43" t="s">
        <v>179</v>
      </c>
      <c r="G43" s="9">
        <v>45412</v>
      </c>
    </row>
    <row r="44" spans="1:7">
      <c r="A44" s="4" t="s">
        <v>212</v>
      </c>
      <c r="B44" s="4" t="e">
        <f>VLOOKUP(A44,Tabela1[[#All],[PART NUMBER]:[DESCRIÇÃO]],2,FALSE)</f>
        <v>#N/A</v>
      </c>
      <c r="C44" s="10">
        <v>36.366</v>
      </c>
      <c r="D44" t="s">
        <v>177</v>
      </c>
      <c r="E44" t="s">
        <v>213</v>
      </c>
      <c r="F44" t="s">
        <v>179</v>
      </c>
      <c r="G44" s="9">
        <v>45412</v>
      </c>
    </row>
    <row r="45" spans="1:7">
      <c r="A45" s="4" t="s">
        <v>214</v>
      </c>
      <c r="B45" s="4" t="e">
        <f>VLOOKUP(A45,Tabela1[[#All],[PART NUMBER]:[DESCRIÇÃO]],2,FALSE)</f>
        <v>#N/A</v>
      </c>
      <c r="C45" s="10">
        <v>35.112000000000002</v>
      </c>
      <c r="D45" t="s">
        <v>177</v>
      </c>
      <c r="E45" t="s">
        <v>215</v>
      </c>
      <c r="F45" t="s">
        <v>179</v>
      </c>
      <c r="G45" s="9">
        <v>45412</v>
      </c>
    </row>
    <row r="46" spans="1:7">
      <c r="A46" s="4" t="s">
        <v>216</v>
      </c>
      <c r="B46" s="4" t="e">
        <f>VLOOKUP(A46,Tabela1[[#All],[PART NUMBER]:[DESCRIÇÃO]],2,FALSE)</f>
        <v>#N/A</v>
      </c>
      <c r="C46" s="10">
        <v>34.918199999999999</v>
      </c>
      <c r="D46" t="s">
        <v>177</v>
      </c>
      <c r="E46" t="s">
        <v>217</v>
      </c>
      <c r="F46" t="s">
        <v>179</v>
      </c>
      <c r="G46" s="9">
        <v>45412</v>
      </c>
    </row>
    <row r="47" spans="1:7">
      <c r="A47" s="4" t="s">
        <v>218</v>
      </c>
      <c r="B47" s="4" t="e">
        <f>VLOOKUP(A47,Tabela1[[#All],[PART NUMBER]:[DESCRIÇÃO]],2,FALSE)</f>
        <v>#N/A</v>
      </c>
      <c r="C47" s="10">
        <v>34.724400000000003</v>
      </c>
      <c r="D47" t="s">
        <v>177</v>
      </c>
      <c r="E47" t="s">
        <v>219</v>
      </c>
      <c r="F47" t="s">
        <v>179</v>
      </c>
      <c r="G47" s="9">
        <v>45412</v>
      </c>
    </row>
    <row r="48" spans="1:7">
      <c r="A48" s="4" t="s">
        <v>220</v>
      </c>
      <c r="B48" s="4" t="e">
        <f>VLOOKUP(A48,Tabela1[[#All],[PART NUMBER]:[DESCRIÇÃO]],2,FALSE)</f>
        <v>#N/A</v>
      </c>
      <c r="C48" s="10">
        <v>34.5306</v>
      </c>
      <c r="D48" t="s">
        <v>177</v>
      </c>
      <c r="E48" t="s">
        <v>221</v>
      </c>
      <c r="F48" t="s">
        <v>179</v>
      </c>
      <c r="G48" s="9">
        <v>45412</v>
      </c>
    </row>
    <row r="49" spans="1:7">
      <c r="A49" s="4" t="s">
        <v>222</v>
      </c>
      <c r="B49" s="4" t="e">
        <f>VLOOKUP(A49,Tabela1[[#All],[PART NUMBER]:[DESCRIÇÃO]],2,FALSE)</f>
        <v>#N/A</v>
      </c>
      <c r="C49" s="10">
        <v>34.336799999999997</v>
      </c>
      <c r="D49" t="s">
        <v>177</v>
      </c>
      <c r="E49" t="s">
        <v>223</v>
      </c>
      <c r="F49" t="s">
        <v>179</v>
      </c>
      <c r="G49" s="9">
        <v>45412</v>
      </c>
    </row>
    <row r="50" spans="1:7">
      <c r="A50" s="4" t="s">
        <v>224</v>
      </c>
      <c r="B50" s="4" t="e">
        <f>VLOOKUP(A50,Tabela1[[#All],[PART NUMBER]:[DESCRIÇÃO]],2,FALSE)</f>
        <v>#N/A</v>
      </c>
      <c r="C50" s="10">
        <v>34.085999999999999</v>
      </c>
      <c r="D50" t="s">
        <v>177</v>
      </c>
      <c r="E50" t="s">
        <v>225</v>
      </c>
      <c r="F50" t="s">
        <v>179</v>
      </c>
      <c r="G50" s="9">
        <v>45412</v>
      </c>
    </row>
    <row r="51" spans="1:7">
      <c r="A51" s="4" t="s">
        <v>226</v>
      </c>
      <c r="B51" s="4" t="e">
        <f>VLOOKUP(A51,Tabela1[[#All],[PART NUMBER]:[DESCRIÇÃO]],2,FALSE)</f>
        <v>#N/A</v>
      </c>
      <c r="C51" s="10">
        <v>33.933999999999997</v>
      </c>
      <c r="D51" t="s">
        <v>177</v>
      </c>
      <c r="E51" t="s">
        <v>227</v>
      </c>
      <c r="F51" t="s">
        <v>179</v>
      </c>
      <c r="G51" s="9">
        <v>45412</v>
      </c>
    </row>
    <row r="52" spans="1:7">
      <c r="A52" s="4" t="s">
        <v>228</v>
      </c>
      <c r="B52" s="4" t="e">
        <f>VLOOKUP(A52,Tabela1[[#All],[PART NUMBER]:[DESCRIÇÃO]],2,FALSE)</f>
        <v>#N/A</v>
      </c>
      <c r="C52" s="10">
        <v>33.762999999999998</v>
      </c>
      <c r="D52" t="s">
        <v>177</v>
      </c>
      <c r="E52" t="s">
        <v>229</v>
      </c>
      <c r="F52" t="s">
        <v>179</v>
      </c>
      <c r="G52" s="9">
        <v>45412</v>
      </c>
    </row>
    <row r="53" spans="1:7">
      <c r="A53" s="4" t="s">
        <v>230</v>
      </c>
      <c r="B53" s="4" t="e">
        <f>VLOOKUP(A53,Tabela1[[#All],[PART NUMBER]:[DESCRIÇÃO]],2,FALSE)</f>
        <v>#N/A</v>
      </c>
      <c r="C53" s="10">
        <v>33.561599999999999</v>
      </c>
      <c r="D53" t="s">
        <v>177</v>
      </c>
      <c r="E53" t="s">
        <v>231</v>
      </c>
      <c r="F53" t="s">
        <v>179</v>
      </c>
      <c r="G53" s="9">
        <v>45412</v>
      </c>
    </row>
    <row r="54" spans="1:7">
      <c r="A54" s="4" t="s">
        <v>101</v>
      </c>
      <c r="B54" s="4" t="str">
        <f>VLOOKUP(A54,Tabela15[[#All],[PART NUMBER]:[DESCRIÇÃO]],2,)</f>
        <v>Zero Touch Enrollment -  Serviço de provisionamento da licença nos Chromebooks. A quantidade mínima para esse serviço é 10 unidades.</v>
      </c>
      <c r="C54" s="8">
        <v>143.80000000000001</v>
      </c>
      <c r="D54" t="s">
        <v>185</v>
      </c>
      <c r="E54" t="str">
        <f>VLOOKUP('PN GERAL'!A54,Tabela15[#All],4,FALSE)</f>
        <v xml:space="preserve">PAGAMENTO ÚNICO </v>
      </c>
      <c r="F54" t="s">
        <v>182</v>
      </c>
      <c r="G54" s="9">
        <v>45412</v>
      </c>
    </row>
    <row r="55" spans="1:7">
      <c r="A55" s="4" t="s">
        <v>106</v>
      </c>
      <c r="B55" s="4" t="str">
        <f>VLOOKUP(A55,Tabela436[[PN]:[DESCRIÇÃO]],2,FALSE)</f>
        <v>Workspace for Education Plus - (student / year) - (1 year commit)</v>
      </c>
      <c r="C55" s="5">
        <f>VLOOKUP(A55,Tabela436[[PN]:[PREÇO UNITÁRIO]],3,FALSE)</f>
        <v>0</v>
      </c>
      <c r="D55" t="s">
        <v>232</v>
      </c>
      <c r="E55" t="str">
        <f>VLOOKUP(A55,'Workspace For Education - Renov'!B:H,7,FALSE)</f>
        <v>1 Year</v>
      </c>
      <c r="F55" t="s">
        <v>182</v>
      </c>
      <c r="G55" s="9">
        <v>45826</v>
      </c>
    </row>
    <row r="56" spans="1:7">
      <c r="A56" s="4" t="s">
        <v>109</v>
      </c>
      <c r="B56" s="4" t="str">
        <f>VLOOKUP(A56,Tabela436[[PN]:[DESCRIÇÃO]],2,FALSE)</f>
        <v>Education Plus - (student / year) - (2 years commit)</v>
      </c>
      <c r="C56" s="5">
        <f>VLOOKUP(A56,Tabela436[[PN]:[PREÇO UNITÁRIO]],3,FALSE)</f>
        <v>0</v>
      </c>
      <c r="D56" t="s">
        <v>232</v>
      </c>
      <c r="E56" t="str">
        <f>VLOOKUP(A56,'Workspace For Education - Renov'!B:H,7,FALSE)</f>
        <v>2 Years</v>
      </c>
      <c r="F56" t="s">
        <v>182</v>
      </c>
      <c r="G56" s="9">
        <v>45826</v>
      </c>
    </row>
    <row r="57" spans="1:7">
      <c r="A57" s="4" t="s">
        <v>112</v>
      </c>
      <c r="B57" s="4" t="str">
        <f>VLOOKUP(A57,Tabela436[[PN]:[DESCRIÇÃO]],2,FALSE)</f>
        <v>Education Plus - (student / year) - (2 years commit) para + de 10.000 unidades</v>
      </c>
      <c r="C57" s="5">
        <f>VLOOKUP(A57,Tabela436[[PN]:[PREÇO UNITÁRIO]],3,FALSE)</f>
        <v>0</v>
      </c>
      <c r="D57" t="s">
        <v>232</v>
      </c>
      <c r="E57" t="str">
        <f>VLOOKUP(A57,'Workspace For Education - Renov'!B:H,7,FALSE)</f>
        <v>2 Years</v>
      </c>
      <c r="F57" t="s">
        <v>182</v>
      </c>
      <c r="G57" s="9">
        <v>45826</v>
      </c>
    </row>
    <row r="58" spans="1:7">
      <c r="A58" s="4" t="s">
        <v>114</v>
      </c>
      <c r="B58" s="4" t="str">
        <f>VLOOKUP(A58,Tabela436[[PN]:[DESCRIÇÃO]],2,FALSE)</f>
        <v>Education Plus - (student / year) - (3 years commit)</v>
      </c>
      <c r="C58" s="5">
        <f>VLOOKUP(A58,Tabela436[[PN]:[PREÇO UNITÁRIO]],3,FALSE)</f>
        <v>0</v>
      </c>
      <c r="D58" t="s">
        <v>232</v>
      </c>
      <c r="E58" t="str">
        <f>VLOOKUP(A58,'Workspace For Education - Renov'!B:H,7,FALSE)</f>
        <v>3 Years</v>
      </c>
      <c r="F58" t="s">
        <v>182</v>
      </c>
      <c r="G58" s="9">
        <v>45826</v>
      </c>
    </row>
    <row r="59" spans="1:7">
      <c r="A59" s="4" t="s">
        <v>117</v>
      </c>
      <c r="B59" s="4" t="str">
        <f>VLOOKUP(A59,Tabela436[[PN]:[DESCRIÇÃO]],2,FALSE)</f>
        <v>Education Plus - (student / year) - (3 years commit) para + de 10.000 unidades</v>
      </c>
      <c r="C59" s="5">
        <f>VLOOKUP(A59,Tabela436[[PN]:[PREÇO UNITÁRIO]],3,FALSE)</f>
        <v>0</v>
      </c>
      <c r="D59" t="s">
        <v>232</v>
      </c>
      <c r="E59" t="str">
        <f>VLOOKUP(A59,'Workspace For Education - Renov'!B:H,7,FALSE)</f>
        <v>3 Years</v>
      </c>
      <c r="F59" t="s">
        <v>182</v>
      </c>
      <c r="G59" s="9">
        <v>45826</v>
      </c>
    </row>
    <row r="60" spans="1:7">
      <c r="A60" s="4" t="s">
        <v>119</v>
      </c>
      <c r="B60" s="4" t="str">
        <f>VLOOKUP(A60,Tabela436[[PN]:[DESCRIÇÃO]],2,FALSE)</f>
        <v>Education Standard - (student / year)</v>
      </c>
      <c r="C60" s="5">
        <f>VLOOKUP(A60,Tabela436[[PN]:[PREÇO UNITÁRIO]],3,FALSE)</f>
        <v>0</v>
      </c>
      <c r="D60" t="s">
        <v>232</v>
      </c>
      <c r="E60" t="str">
        <f>VLOOKUP(A60,'Workspace For Education - Renov'!B:H,7,FALSE)</f>
        <v>Student/Year</v>
      </c>
      <c r="F60" t="s">
        <v>182</v>
      </c>
      <c r="G60" s="9">
        <v>45826</v>
      </c>
    </row>
    <row r="61" spans="1:7">
      <c r="A61" s="4" t="s">
        <v>122</v>
      </c>
      <c r="B61" s="4" t="str">
        <f>VLOOKUP(A61,Tabela436[[PN]:[DESCRIÇÃO]],2,FALSE)</f>
        <v>Teaching &amp; Learning Upgrade - Annual Commit - (faculty user / year)</v>
      </c>
      <c r="C61" s="5">
        <f>VLOOKUP(A61,Tabela436[[PN]:[PREÇO UNITÁRIO]],3,FALSE)</f>
        <v>0</v>
      </c>
      <c r="D61" t="s">
        <v>232</v>
      </c>
      <c r="E61" t="str">
        <f>VLOOKUP(A61,'Workspace For Education - Renov'!B:H,7,FALSE)</f>
        <v>Faculty user/ Year</v>
      </c>
      <c r="F61" t="s">
        <v>182</v>
      </c>
      <c r="G61" s="9">
        <v>45826</v>
      </c>
    </row>
    <row r="62" spans="1:7">
      <c r="A62" s="4" t="s">
        <v>125</v>
      </c>
      <c r="B62" s="4" t="str">
        <f>VLOOKUP(A62,Tabela436[[PN]:[DESCRIÇÃO]],2,FALSE)</f>
        <v>Teaching &amp; Learning Upgrade - Flexible Plan - (faculty user / month)</v>
      </c>
      <c r="C62" s="5">
        <f>VLOOKUP(A62,Tabela436[[PN]:[PREÇO UNITÁRIO]],3,FALSE)</f>
        <v>0</v>
      </c>
      <c r="D62" t="s">
        <v>232</v>
      </c>
      <c r="E62" t="str">
        <f>VLOOKUP(A62,'Workspace For Education - Renov'!B:H,7,FALSE)</f>
        <v>Faculty user/ Month</v>
      </c>
      <c r="F62" t="s">
        <v>182</v>
      </c>
      <c r="G62" s="9">
        <v>45826</v>
      </c>
    </row>
    <row r="63" spans="1:7">
      <c r="A63" s="4" t="s">
        <v>128</v>
      </c>
      <c r="B63" s="4" t="str">
        <f>VLOOKUP(A63,Tabela436[[PN]:[DESCRIÇÃO]],2,FALSE)</f>
        <v>Workspace Additional Storage - (10TB / year)</v>
      </c>
      <c r="C63" s="5">
        <f>VLOOKUP(A63,Tabela436[[PN]:[PREÇO UNITÁRIO]],3,FALSE)</f>
        <v>0</v>
      </c>
      <c r="D63" t="s">
        <v>232</v>
      </c>
      <c r="E63" t="str">
        <f>VLOOKUP(A63,'Workspace For Education - Renov'!B:H,7,FALSE)</f>
        <v>10TB/ Year</v>
      </c>
      <c r="F63" t="s">
        <v>182</v>
      </c>
      <c r="G63" s="9">
        <v>45826</v>
      </c>
    </row>
    <row r="64" spans="1:7">
      <c r="A64" s="4" t="s">
        <v>131</v>
      </c>
      <c r="B64" s="4" t="str">
        <f>VLOOKUP(A64,Tabela436[[PN]:[DESCRIÇÃO]],2,FALSE)</f>
        <v>Workspace Additional Storage* - (10TB / year) *Education Plus customers are eligible for a 50% discount</v>
      </c>
      <c r="C64" s="5">
        <f>VLOOKUP(A64,Tabela436[[PN]:[PREÇO UNITÁRIO]],3,FALSE)</f>
        <v>0</v>
      </c>
      <c r="D64" t="s">
        <v>232</v>
      </c>
      <c r="E64" t="str">
        <f>VLOOKUP(A64,'Workspace For Education - Renov'!B:H,7,FALSE)</f>
        <v>10TB/ Year</v>
      </c>
      <c r="F64" t="s">
        <v>182</v>
      </c>
      <c r="G64" s="9">
        <v>45826</v>
      </c>
    </row>
    <row r="65" spans="1:7">
      <c r="A65" s="4" t="s">
        <v>133</v>
      </c>
      <c r="B65" s="4" t="str">
        <f>VLOOKUP(A65,Tabela436[[PN]:[DESCRIÇÃO]],2,FALSE)</f>
        <v>Endpoint Education Upgrade - (user / year)</v>
      </c>
      <c r="C65" s="5">
        <f>VLOOKUP(A65,Tabela436[[PN]:[PREÇO UNITÁRIO]],3,FALSE)</f>
        <v>0</v>
      </c>
      <c r="D65" t="s">
        <v>232</v>
      </c>
      <c r="E65" t="str">
        <f>VLOOKUP(A65,'Workspace For Education - Renov'!B:H,7,FALSE)</f>
        <v>User/Year</v>
      </c>
      <c r="F65" t="s">
        <v>182</v>
      </c>
      <c r="G65" s="9">
        <v>45826</v>
      </c>
    </row>
    <row r="66" spans="1:7">
      <c r="A66" s="4" t="s">
        <v>136</v>
      </c>
      <c r="B66" s="4" t="str">
        <f>VLOOKUP(A66,Tabela436[[PN]:[DESCRIÇÃO]],2,FALSE)</f>
        <v>Workspace for Education Plus – Renew - (student / year) - (1 year commit)</v>
      </c>
      <c r="C66" s="5">
        <f>VLOOKUP(A66,Tabela436[[PN]:[PREÇO UNITÁRIO]],3,FALSE)</f>
        <v>0</v>
      </c>
      <c r="D66" t="s">
        <v>232</v>
      </c>
      <c r="E66" t="s">
        <v>108</v>
      </c>
      <c r="F66" t="s">
        <v>182</v>
      </c>
      <c r="G66" s="9">
        <v>45826</v>
      </c>
    </row>
    <row r="67" spans="1:7">
      <c r="A67" s="4" t="s">
        <v>139</v>
      </c>
      <c r="B67" s="4" t="str">
        <f>VLOOKUP(A67,Tabela436[[PN]:[DESCRIÇÃO]],2,FALSE)</f>
        <v>Education Plus – Renew - (student / year) - (2 years commit)</v>
      </c>
      <c r="C67" s="5">
        <f>VLOOKUP(A67,Tabela436[[PN]:[PREÇO UNITÁRIO]],3,FALSE)</f>
        <v>0</v>
      </c>
      <c r="D67" t="s">
        <v>232</v>
      </c>
      <c r="E67" t="s">
        <v>111</v>
      </c>
      <c r="F67" t="s">
        <v>182</v>
      </c>
      <c r="G67" s="9">
        <v>45826</v>
      </c>
    </row>
    <row r="68" spans="1:7">
      <c r="A68" s="4" t="s">
        <v>141</v>
      </c>
      <c r="B68" s="4" t="str">
        <f>VLOOKUP(A68,Tabela436[[PN]:[DESCRIÇÃO]],2,FALSE)</f>
        <v>Education Plus – Renew - (student / year) - (2 years commit) para + de 10.000 unidades</v>
      </c>
      <c r="C68" s="5">
        <f>VLOOKUP(A68,Tabela436[[PN]:[PREÇO UNITÁRIO]],3,FALSE)</f>
        <v>0</v>
      </c>
      <c r="D68" t="s">
        <v>232</v>
      </c>
      <c r="E68" t="s">
        <v>111</v>
      </c>
      <c r="F68" t="s">
        <v>182</v>
      </c>
      <c r="G68" s="9">
        <v>45826</v>
      </c>
    </row>
    <row r="69" spans="1:7">
      <c r="A69" s="4" t="s">
        <v>143</v>
      </c>
      <c r="B69" s="4" t="str">
        <f>VLOOKUP(A69,Tabela436[[PN]:[DESCRIÇÃO]],2,FALSE)</f>
        <v>Education Plus – Renew - (student / year) - (3 years commit)</v>
      </c>
      <c r="C69" s="5">
        <f>VLOOKUP(A69,Tabela436[[PN]:[PREÇO UNITÁRIO]],3,FALSE)</f>
        <v>0</v>
      </c>
      <c r="D69" t="s">
        <v>232</v>
      </c>
      <c r="E69" t="s">
        <v>116</v>
      </c>
      <c r="F69" t="s">
        <v>182</v>
      </c>
      <c r="G69" s="9">
        <v>45826</v>
      </c>
    </row>
    <row r="70" spans="1:7">
      <c r="A70" s="4" t="s">
        <v>145</v>
      </c>
      <c r="B70" s="4" t="str">
        <f>VLOOKUP(A70,Tabela436[[PN]:[DESCRIÇÃO]],2,FALSE)</f>
        <v>Education Plus – Renew - (student / year) - (3 years commit) para + de 10.000 unidades</v>
      </c>
      <c r="C70" s="5">
        <f>VLOOKUP(A70,Tabela436[[PN]:[PREÇO UNITÁRIO]],3,FALSE)</f>
        <v>0</v>
      </c>
      <c r="D70" t="s">
        <v>232</v>
      </c>
      <c r="E70" t="s">
        <v>116</v>
      </c>
      <c r="F70" t="s">
        <v>182</v>
      </c>
      <c r="G70" s="9">
        <v>45826</v>
      </c>
    </row>
    <row r="71" spans="1:7">
      <c r="A71" s="4" t="s">
        <v>147</v>
      </c>
      <c r="B71" s="4" t="str">
        <f>VLOOKUP(A71,Tabela436[[PN]:[DESCRIÇÃO]],2,FALSE)</f>
        <v>Education Standard – Renew - (student / year)</v>
      </c>
      <c r="C71" s="5">
        <f>VLOOKUP(A71,Tabela436[[PN]:[PREÇO UNITÁRIO]],3,FALSE)</f>
        <v>0</v>
      </c>
      <c r="D71" t="s">
        <v>232</v>
      </c>
      <c r="E71" t="s">
        <v>121</v>
      </c>
      <c r="F71" t="s">
        <v>182</v>
      </c>
      <c r="G71" s="9">
        <v>45826</v>
      </c>
    </row>
    <row r="72" spans="1:7">
      <c r="A72" s="4" t="s">
        <v>149</v>
      </c>
      <c r="B72" s="4" t="str">
        <f>VLOOKUP(A72,Tabela436[[PN]:[DESCRIÇÃO]],2,FALSE)</f>
        <v>Teaching &amp; Learning Upgrade – Renew - Annual Commit - (faculty user / year)</v>
      </c>
      <c r="C72" s="5">
        <f>VLOOKUP(A72,Tabela436[[PN]:[PREÇO UNITÁRIO]],3,FALSE)</f>
        <v>0</v>
      </c>
      <c r="D72" t="s">
        <v>232</v>
      </c>
      <c r="E72" t="s">
        <v>124</v>
      </c>
      <c r="F72" t="s">
        <v>182</v>
      </c>
      <c r="G72" s="9">
        <v>45826</v>
      </c>
    </row>
    <row r="73" spans="1:7">
      <c r="A73" s="4" t="s">
        <v>151</v>
      </c>
      <c r="B73" s="4" t="str">
        <f>VLOOKUP(A73,Tabela436[[PN]:[DESCRIÇÃO]],2,FALSE)</f>
        <v>Teaching &amp; Learning Upgrade – Renew - Flexible Plan - (faculty user / month)</v>
      </c>
      <c r="C73" s="5">
        <f>VLOOKUP(A73,Tabela436[[PN]:[PREÇO UNITÁRIO]],3,FALSE)</f>
        <v>0</v>
      </c>
      <c r="D73" t="s">
        <v>232</v>
      </c>
      <c r="E73" t="s">
        <v>127</v>
      </c>
      <c r="F73" t="s">
        <v>182</v>
      </c>
      <c r="G73" s="9">
        <v>45826</v>
      </c>
    </row>
    <row r="74" spans="1:7">
      <c r="A74" s="4" t="s">
        <v>153</v>
      </c>
      <c r="B74" s="4" t="str">
        <f>VLOOKUP(A74,Tabela436[[PN]:[DESCRIÇÃO]],2,FALSE)</f>
        <v>Workspace Additional Storage – Renew - (10TB / year)</v>
      </c>
      <c r="C74" s="5">
        <f>VLOOKUP(A74,Tabela436[[PN]:[PREÇO UNITÁRIO]],3,FALSE)</f>
        <v>0</v>
      </c>
      <c r="D74" t="s">
        <v>232</v>
      </c>
      <c r="E74" t="s">
        <v>130</v>
      </c>
      <c r="F74" t="s">
        <v>182</v>
      </c>
      <c r="G74" s="9">
        <v>45826</v>
      </c>
    </row>
    <row r="75" spans="1:7">
      <c r="A75" s="4" t="s">
        <v>155</v>
      </c>
      <c r="B75" s="4" t="str">
        <f>VLOOKUP(A75,Tabela436[[PN]:[DESCRIÇÃO]],2,FALSE)</f>
        <v>Workspace Additional Storage* – Renew - (10TB / year) *Education Plus customers are eligible for a 50% discount</v>
      </c>
      <c r="C75" s="5">
        <f>VLOOKUP(A75,Tabela436[[PN]:[PREÇO UNITÁRIO]],3,FALSE)</f>
        <v>0</v>
      </c>
      <c r="D75" t="s">
        <v>232</v>
      </c>
      <c r="E75" t="s">
        <v>130</v>
      </c>
      <c r="F75" t="s">
        <v>182</v>
      </c>
      <c r="G75" s="9">
        <v>45826</v>
      </c>
    </row>
    <row r="76" spans="1:7">
      <c r="A76" s="4" t="s">
        <v>157</v>
      </c>
      <c r="B76" s="4" t="str">
        <f>VLOOKUP(A76,Tabela436[[PN]:[DESCRIÇÃO]],2,FALSE)</f>
        <v>Endpoint Education Upgrade – Renew - (user / year)</v>
      </c>
      <c r="C76" s="5">
        <f>VLOOKUP(A76,Tabela436[[PN]:[PREÇO UNITÁRIO]],3,FALSE)</f>
        <v>0</v>
      </c>
      <c r="D76" t="s">
        <v>232</v>
      </c>
      <c r="E76" t="s">
        <v>135</v>
      </c>
      <c r="F76" t="s">
        <v>182</v>
      </c>
      <c r="G76" s="9">
        <v>45826</v>
      </c>
    </row>
    <row r="77" spans="1:7">
      <c r="B77" s="4" t="e">
        <f>VLOOKUP(A77,Tabela436[[PN]:[DESCRIÇÃO]],2,FALSE)</f>
        <v>#N/A</v>
      </c>
    </row>
  </sheetData>
  <sortState xmlns:xlrd2="http://schemas.microsoft.com/office/spreadsheetml/2017/richdata2" ref="A2:D10">
    <sortCondition ref="D2:D1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755DB2-2339-4531-BB13-91E70B8F87DE}"/>
</file>

<file path=customXml/itemProps2.xml><?xml version="1.0" encoding="utf-8"?>
<ds:datastoreItem xmlns:ds="http://schemas.openxmlformats.org/officeDocument/2006/customXml" ds:itemID="{A9E8F503-B5BE-4BA9-992D-17EBCE9E91DC}"/>
</file>

<file path=customXml/itemProps3.xml><?xml version="1.0" encoding="utf-8"?>
<ds:datastoreItem xmlns:ds="http://schemas.openxmlformats.org/officeDocument/2006/customXml" ds:itemID="{35615B8A-FE7B-4A58-9750-FD837402B2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Lopes</dc:creator>
  <cp:keywords/>
  <dc:description/>
  <cp:lastModifiedBy>Andressa Alves</cp:lastModifiedBy>
  <cp:revision/>
  <dcterms:created xsi:type="dcterms:W3CDTF">2020-08-17T13:49:43Z</dcterms:created>
  <dcterms:modified xsi:type="dcterms:W3CDTF">2026-05-08T13:32:14Z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